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0" windowWidth="11340" windowHeight="8580" tabRatio="973" activeTab="0"/>
  </bookViews>
  <sheets>
    <sheet name="Total" sheetId="1" r:id="rId1"/>
    <sheet name="Økonomi-drift" sheetId="2" r:id="rId2"/>
    <sheet name="Plan og Teknik-drift" sheetId="28" r:id="rId3"/>
    <sheet name="Børn og Undervisning-drift" sheetId="29" r:id="rId4"/>
    <sheet name="Kultur og Fritid-drift" sheetId="30" r:id="rId5"/>
    <sheet name="Social og Sundhed-drift" sheetId="31" r:id="rId6"/>
    <sheet name="Arbejdsmarked og Integra.-drift" sheetId="32" r:id="rId7"/>
    <sheet name="Økonomi-anlæg" sheetId="33" r:id="rId8"/>
    <sheet name="Plan og Teknik-anlæg" sheetId="34" r:id="rId9"/>
    <sheet name="Børn og Undervisning-anlæg" sheetId="35" r:id="rId10"/>
    <sheet name="Kultur og Fritid-anlæg" sheetId="36" r:id="rId11"/>
    <sheet name="Social og Sundhed-anlæg" sheetId="37" r:id="rId12"/>
    <sheet name="Arbejdsmarked og Integra.-anlæg" sheetId="38" r:id="rId13"/>
    <sheet name="Byggemodning" sheetId="39" r:id="rId14"/>
    <sheet name="Salg af grunde" sheetId="40" r:id="rId15"/>
    <sheet name="Ark1" sheetId="41" r:id="rId16"/>
    <sheet name="Ark3" sheetId="43" r:id="rId17"/>
    <sheet name="Ark4" sheetId="44" r:id="rId18"/>
    <sheet name="Ark5" sheetId="45" r:id="rId19"/>
    <sheet name="Ark6" sheetId="46" r:id="rId20"/>
    <sheet name="Ark7" sheetId="47" r:id="rId21"/>
    <sheet name="Ark8" sheetId="48" r:id="rId22"/>
    <sheet name="Ark9" sheetId="49" r:id="rId23"/>
    <sheet name="Ark10" sheetId="50" r:id="rId24"/>
    <sheet name="Ark11" sheetId="51" r:id="rId25"/>
    <sheet name="Ark12" sheetId="52" r:id="rId26"/>
    <sheet name="Ark13" sheetId="53" r:id="rId27"/>
    <sheet name="Ark14" sheetId="54" r:id="rId28"/>
    <sheet name="Ark15" sheetId="55" r:id="rId29"/>
    <sheet name="Ark16" sheetId="56" r:id="rId30"/>
    <sheet name="Ark17" sheetId="57" r:id="rId31"/>
    <sheet name="Ark18" sheetId="58" r:id="rId32"/>
    <sheet name="Ark19" sheetId="59" r:id="rId33"/>
    <sheet name="Ark20" sheetId="60" r:id="rId34"/>
  </sheets>
  <definedNames>
    <definedName name="_xlnm.Print_Area" localSheetId="11">'Social og Sundhed-anlæg'!$A$1:$H$20</definedName>
    <definedName name="_xlnm.Print_Area" localSheetId="1">'Økonomi-drift'!$A$2:$H$139</definedName>
    <definedName name="_xlnm.Print_Titles" localSheetId="1">'Økonomi-drift'!$6:$7</definedName>
    <definedName name="_xlnm.Print_Titles" localSheetId="2">'Plan og Teknik-drift'!$6:$7</definedName>
    <definedName name="_xlnm.Print_Titles" localSheetId="4">'Kultur og Fritid-drift'!$6:$7</definedName>
    <definedName name="_xlnm.Print_Titles" localSheetId="5">'Social og Sundhed-drift'!$5:$6</definedName>
    <definedName name="_xlnm.Print_Titles" localSheetId="7">'Økonomi-anlæg'!$6:$7</definedName>
    <definedName name="_xlnm.Print_Titles" localSheetId="8">'Plan og Teknik-anlæg'!$6:$7</definedName>
    <definedName name="_xlnm.Print_Titles" localSheetId="11">'Social og Sundhed-anlæg'!$6:$6</definedName>
  </definedNames>
  <calcPr calcId="145621"/>
</workbook>
</file>

<file path=xl/comments2.xml><?xml version="1.0" encoding="utf-8"?>
<comments xmlns="http://schemas.openxmlformats.org/spreadsheetml/2006/main">
  <authors>
    <author>Peder Sandfeld</author>
  </authors>
  <commentList>
    <comment ref="G19" authorId="0">
      <text>
        <r>
          <rPr>
            <b/>
            <sz val="9"/>
            <rFont val="Tahoma"/>
            <family val="2"/>
          </rPr>
          <t>Budgetoverførsel er reduceret med 400.000 kr.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 xml:space="preserve">Saldo til overførsel                            1.089.530
Max 5%                                  591.500
Ønsker                                  </t>
        </r>
        <r>
          <rPr>
            <b/>
            <u val="single"/>
            <sz val="9"/>
            <rFont val="Tahoma"/>
            <family val="2"/>
          </rPr>
          <t xml:space="preserve">  300.000</t>
        </r>
        <r>
          <rPr>
            <b/>
            <sz val="9"/>
            <rFont val="Tahoma"/>
            <family val="2"/>
          </rPr>
          <t xml:space="preserve">
Total                                        891.500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2"/>
          </rPr>
          <t>Baggrunden for at 5% reglen er overskredet er at der i 2013 blev afsat midler til midlertidige stillinger som løber indtil 2015</t>
        </r>
        <r>
          <rPr>
            <sz val="8"/>
            <rFont val="Tahoma"/>
            <family val="2"/>
          </rPr>
          <t xml:space="preserve">
</t>
        </r>
      </text>
    </comment>
    <comment ref="G54" authorId="0">
      <text>
        <r>
          <rPr>
            <sz val="9"/>
            <rFont val="Tahoma"/>
            <family val="2"/>
          </rPr>
          <t xml:space="preserve">Opgradering af betalingssystem mm
</t>
        </r>
      </text>
    </comment>
    <comment ref="G95" authorId="0">
      <text>
        <r>
          <rPr>
            <b/>
            <sz val="8"/>
            <rFont val="Tahoma"/>
            <family val="2"/>
          </rPr>
          <t>Aftalt med SvAa:
Udgiftsniveauet i 2014 - 358.069 kr - er for 9 mdr. - svarende til ca 475.000 i 2015
Budgetbeløb 2015 udgør 347.250 hvilket betyder at der ønskes ovf 250.000 kr. til projektet i 2015 + 2016, 125.000 kr pr år for at der er balance mellem budget/udgifter.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<sst xmlns="http://schemas.openxmlformats.org/spreadsheetml/2006/main" count="1226" uniqueCount="640">
  <si>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</si>
  <si>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</si>
  <si>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</si>
  <si>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</si>
  <si>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</si>
  <si>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</si>
  <si>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</si>
  <si>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</si>
  <si>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</si>
  <si>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</si>
  <si>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</si>
  <si>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</si>
  <si>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</si>
  <si>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</si>
  <si>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</si>
  <si>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</si>
  <si>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</si>
  <si>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</si>
  <si>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</si>
  <si>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Social og Sundhed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</si>
  <si>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</si>
  <si>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</si>
  <si>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</si>
  <si>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</si>
  <si>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</si>
  <si>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</si>
  <si>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</si>
  <si>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</si>
  <si>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</si>
  <si>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</si>
  <si>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</si>
  <si>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</si>
  <si>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</si>
  <si>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</si>
  <si>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</si>
  <si>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</si>
  <si>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</si>
  <si>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</si>
  <si>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</si>
  <si>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</si>
  <si>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</si>
  <si>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</si>
  <si>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</si>
  <si>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</si>
  <si>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</si>
  <si>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</si>
  <si>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</si>
  <si>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</si>
  <si>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</si>
  <si>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</si>
  <si>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</si>
  <si>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</si>
  <si>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</si>
  <si>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</si>
  <si>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</si>
  <si>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</si>
  <si>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</si>
  <si>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</si>
  <si>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</si>
  <si>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</si>
  <si>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</si>
  <si>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</si>
  <si>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</si>
  <si>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</si>
  <si>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</si>
  <si>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</si>
  <si>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</si>
  <si>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</si>
  <si>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</si>
  <si>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</si>
  <si>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</si>
  <si>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</si>
  <si>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</si>
  <si>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</si>
  <si>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</si>
  <si>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</si>
  <si>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</si>
  <si>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Børn, Unge og Familie</t>
  </si>
  <si>
    <t>Tippen - skoledel</t>
  </si>
  <si>
    <t>Tippen - Døgndel</t>
  </si>
  <si>
    <t>Bibliotek</t>
  </si>
  <si>
    <t>Socialpsykiatrien</t>
  </si>
  <si>
    <t>Virksomhed: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</si>
  <si>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</si>
  <si>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</si>
  <si>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</si>
  <si>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</si>
  <si>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</si>
  <si>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</si>
  <si>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</si>
  <si>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</si>
  <si>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</si>
  <si>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</si>
  <si>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</si>
  <si>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</si>
  <si>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</si>
  <si>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</si>
  <si>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</si>
  <si>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</si>
  <si>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</si>
  <si>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</si>
  <si>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</si>
  <si>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</si>
  <si>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</si>
  <si>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</si>
  <si>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</si>
  <si>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</si>
  <si>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</si>
  <si>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Driftsbygn.og -pladser</t>
  </si>
  <si>
    <t>02.32.31</t>
  </si>
  <si>
    <t>02.35.41</t>
  </si>
  <si>
    <t>Naturforvaltningsprojekt</t>
  </si>
  <si>
    <t>Skove</t>
  </si>
  <si>
    <t>00.38.53</t>
  </si>
  <si>
    <t>Faste ejend.- Beboelse</t>
  </si>
  <si>
    <t>00.25.11</t>
  </si>
  <si>
    <t>Faste ejend.- Andre faste ejd.</t>
  </si>
  <si>
    <t>00.25.13</t>
  </si>
  <si>
    <t>Virksomheden Teknik og Miljø</t>
  </si>
  <si>
    <t>Jordforurening</t>
  </si>
  <si>
    <t>Øvr. planl., 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</si>
  <si>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</si>
  <si>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</si>
  <si>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</si>
  <si>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</si>
  <si>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</si>
  <si>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</si>
  <si>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</si>
  <si>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</si>
  <si>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</si>
  <si>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Borgerservice</t>
  </si>
  <si>
    <t>Jobcenter</t>
  </si>
  <si>
    <t>06.45.51</t>
  </si>
  <si>
    <t>Udenfor rammen - 100% overførsel: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</si>
  <si>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</si>
  <si>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</si>
  <si>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</si>
  <si>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</si>
  <si>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</si>
  <si>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</si>
  <si>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</si>
  <si>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Fælles uddannelseskonto</t>
  </si>
  <si>
    <t>Staben Sundhed og Ældre</t>
  </si>
  <si>
    <t>06.45.53</t>
  </si>
  <si>
    <t>Sandflugt</t>
  </si>
  <si>
    <t>00.38.54</t>
  </si>
  <si>
    <t>Byggemodning, Boligformål</t>
  </si>
  <si>
    <t>Byggemodning, Erhvervsformål</t>
  </si>
  <si>
    <t>Anlæg - Byggemodning</t>
  </si>
  <si>
    <t>Byggemodning</t>
  </si>
  <si>
    <t>Anlæg - Salg af grunde</t>
  </si>
  <si>
    <t>Fagstab Social og Sundhed</t>
  </si>
  <si>
    <t>Centerområde Midt</t>
  </si>
  <si>
    <t>Lunden</t>
  </si>
  <si>
    <t>Hjemmesygeplejen</t>
  </si>
  <si>
    <t>Hjælpemiddeldepot</t>
  </si>
  <si>
    <t>Bærbare batterier</t>
  </si>
  <si>
    <t>00.52.85</t>
  </si>
  <si>
    <t>Lederløn - indenfor direktionens ramme:</t>
  </si>
  <si>
    <t>Venskabsby, stævne og besøg</t>
  </si>
  <si>
    <t>Forsikring</t>
  </si>
  <si>
    <t>Tyveri og løsøre</t>
  </si>
  <si>
    <t>06.52.74</t>
  </si>
  <si>
    <t>Lokal beskæftigelsesråd</t>
  </si>
  <si>
    <t>Thorstrup SFO</t>
  </si>
  <si>
    <t>Staben Social &amp; Sundhed</t>
  </si>
  <si>
    <t>Køb/Salg af grunde</t>
  </si>
  <si>
    <t>532.04</t>
  </si>
  <si>
    <t>002.202</t>
  </si>
  <si>
    <t>002.203</t>
  </si>
  <si>
    <t>Udenfor rammen - 100% overførsel</t>
  </si>
  <si>
    <t>Cykelsti Nymindegabvej</t>
  </si>
  <si>
    <t>Musik- og billedskolen</t>
  </si>
  <si>
    <t>363/364</t>
  </si>
  <si>
    <t>Pulje til løn i opsigelsesperiode, sparekatalog</t>
  </si>
  <si>
    <t>Diverse, forsikringer</t>
  </si>
  <si>
    <t>Rollemodelprojekt</t>
  </si>
  <si>
    <t>Forældrerolleprojekt</t>
  </si>
  <si>
    <t>Vandhandlerplaner</t>
  </si>
  <si>
    <t>Dagplejen</t>
  </si>
  <si>
    <t>Sct. Jacobi 10iCampus</t>
  </si>
  <si>
    <t>485…</t>
  </si>
  <si>
    <t>Administrationsbygninger,  7-2, fælles</t>
  </si>
  <si>
    <t>Administrationsbygninger,  7-2, Bytoften</t>
  </si>
  <si>
    <t>Kystsikring</t>
  </si>
  <si>
    <t>Centerområde Syd/øst</t>
  </si>
  <si>
    <t>Centerområde Nord/Vest</t>
  </si>
  <si>
    <t>550811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</si>
  <si>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</si>
  <si>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</si>
  <si>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</si>
  <si>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</si>
  <si>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</si>
  <si>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</si>
  <si>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</si>
  <si>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013.865</t>
  </si>
  <si>
    <t>Salg af tandklinikker i Agerbæk og Ølgod</t>
  </si>
  <si>
    <t>013.874</t>
  </si>
  <si>
    <t>Standardisering af infrastruktur</t>
  </si>
  <si>
    <t>00.22.05</t>
  </si>
  <si>
    <t>Valg</t>
  </si>
  <si>
    <t xml:space="preserve"> </t>
  </si>
  <si>
    <t>Staben Sundhed og Omsorg</t>
  </si>
  <si>
    <t>Staben Plan, Kultur &amp; Teknik</t>
  </si>
  <si>
    <t>Pulje til selvrisiko-auto</t>
  </si>
  <si>
    <t>Pulje til selvrisiko-bygninger</t>
  </si>
  <si>
    <t>Pulje til dækning af patientskader</t>
  </si>
  <si>
    <t>Seniorordning, ned i tid-opretholde pension</t>
  </si>
  <si>
    <t>Pulje til fastholdelse, trivsel og forebyggelse</t>
  </si>
  <si>
    <t>350.001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</si>
  <si>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</si>
  <si>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</si>
  <si>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</si>
  <si>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</si>
  <si>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</si>
  <si>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</si>
  <si>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</si>
  <si>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</si>
  <si>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</si>
  <si>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</si>
  <si>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</si>
  <si>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</si>
  <si>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</si>
  <si>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</si>
  <si>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</si>
  <si>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Ungdommens ungdomsvejledning</t>
  </si>
  <si>
    <t>Dok. nr:</t>
  </si>
  <si>
    <t>Aftaleholder/område:</t>
  </si>
  <si>
    <t>Afsluttet, overføres ikke</t>
  </si>
  <si>
    <t>Ubestemte formål/arealer til udlejning</t>
  </si>
  <si>
    <t>Faste ejend.- Fælles formål</t>
  </si>
  <si>
    <t>06.45.51+53</t>
  </si>
  <si>
    <t>Kommunalbestyrelsesmedlemmer</t>
  </si>
  <si>
    <t>Fælles kontorhold</t>
  </si>
  <si>
    <t>Konsulentbistand</t>
  </si>
  <si>
    <t>Kommunikation, markedsføring og udvikling</t>
  </si>
  <si>
    <t>Kørselsgodtgørelse</t>
  </si>
  <si>
    <t>Infrastruktur</t>
  </si>
  <si>
    <t>Servicedisk</t>
  </si>
  <si>
    <t>Projekter</t>
  </si>
  <si>
    <t>Intern salg</t>
  </si>
  <si>
    <t>Leje og leasing</t>
  </si>
  <si>
    <t>Fagsystem mm</t>
  </si>
  <si>
    <t>Aflevering af data til Statens arkiver</t>
  </si>
  <si>
    <t>Ældreråd</t>
  </si>
  <si>
    <t>Handicapråd</t>
  </si>
  <si>
    <t>Helhedsplanen, Boulevarden</t>
  </si>
  <si>
    <t>06.45.55</t>
  </si>
  <si>
    <t>Handicapkørsel</t>
  </si>
  <si>
    <t>Kørselsstyringssystem</t>
  </si>
  <si>
    <t>Tolkebistand</t>
  </si>
  <si>
    <t>Central pulje til fratrådt personale ifm sparekatalog</t>
  </si>
  <si>
    <t>Akutbidrag-1 øres pulje</t>
  </si>
  <si>
    <t>Naturcenter Blaavand</t>
  </si>
  <si>
    <t>Separering af kloak ved kommunale ejendomme</t>
  </si>
  <si>
    <t>Faste ejendomme og fritidsfaciliteter</t>
  </si>
  <si>
    <t>Idræt, Fritid og Folkeoplysning</t>
  </si>
  <si>
    <t>Kulturel virksomhed</t>
  </si>
  <si>
    <t>00.25 /00.32</t>
  </si>
  <si>
    <t>03.22/03.38</t>
  </si>
  <si>
    <t>03.35</t>
  </si>
  <si>
    <t>05.72</t>
  </si>
  <si>
    <t>301 m. fl.</t>
  </si>
  <si>
    <t>510 m. fl.</t>
  </si>
  <si>
    <t>Del af elforbrug - Grønt område</t>
  </si>
  <si>
    <t>Skadedyrsbekæmpelse</t>
  </si>
  <si>
    <t>00.55.91</t>
  </si>
  <si>
    <t>02.32.35</t>
  </si>
  <si>
    <t>Byfornyelse - fælles udg/indt.</t>
  </si>
  <si>
    <t>00.25.15</t>
  </si>
  <si>
    <t>Køb af Torvegade 10, Varde - Shell grunden</t>
  </si>
  <si>
    <t>005.836</t>
  </si>
  <si>
    <t>Salg af ejd til selskaber under Varde Forsyning A/S</t>
  </si>
  <si>
    <t>005.839</t>
  </si>
  <si>
    <t>Energibesp.foranst. - Tilskud til energibesparelser - 2013</t>
  </si>
  <si>
    <t>Pulje til bygninger/ældreboliger - som skal afvikles</t>
  </si>
  <si>
    <t>Udbud Lerpøtvej 8, Varde</t>
  </si>
  <si>
    <t>013.882</t>
  </si>
  <si>
    <t>Salg af Søndergade 38, Tistrup (tidligere Plejehjem)</t>
  </si>
  <si>
    <t>013.884</t>
  </si>
  <si>
    <t>010.843</t>
  </si>
  <si>
    <t>Fortællinger i "Naturpark Vesterhavet" -Nordea</t>
  </si>
  <si>
    <t>IT-afdeling</t>
  </si>
  <si>
    <t>Lederløn - indenfor direktionens ramme</t>
  </si>
  <si>
    <t>Staben Plan, Kultur og teknik</t>
  </si>
  <si>
    <t>Ledelse og administration</t>
  </si>
  <si>
    <t>Sekretariatet Børn og Unge</t>
  </si>
  <si>
    <t xml:space="preserve">Sted nr. </t>
  </si>
  <si>
    <t>Budgetoverførsel i alt</t>
  </si>
  <si>
    <t>Frit Valg Nord/Øst</t>
  </si>
  <si>
    <t>Uddannelse/netværk</t>
  </si>
  <si>
    <t>Faste ejend. - Andre faste ejd.</t>
  </si>
  <si>
    <t>Træning og Rehabilitering</t>
  </si>
  <si>
    <t>Servicearealer Helle Plejecenter</t>
  </si>
  <si>
    <t>018829</t>
  </si>
  <si>
    <t>532847</t>
  </si>
  <si>
    <t>532848</t>
  </si>
  <si>
    <t>Projekt - Vision 2030</t>
  </si>
  <si>
    <t>Projekt - Udviklingsplaner</t>
  </si>
  <si>
    <t>Projekt - Digitalisering</t>
  </si>
  <si>
    <t>Budgetkonto</t>
  </si>
  <si>
    <t>Entrepriseforsikringer</t>
  </si>
  <si>
    <t>Staben Plan, Teknik og Kultur</t>
  </si>
  <si>
    <t>Varde årets cykelkommune</t>
  </si>
  <si>
    <t>Konsulentbistand mm</t>
  </si>
  <si>
    <t>Kultur &amp; Fritid</t>
  </si>
  <si>
    <t>Skimmelsvampanalyser</t>
  </si>
  <si>
    <t>Styrket efteruddannelse-ADL, Visitation</t>
  </si>
  <si>
    <t>IT afdeling</t>
  </si>
  <si>
    <t>Staben Skoler - overføres ikke</t>
  </si>
  <si>
    <t>Puljebeløb til områdefornyelse Varde Midtby</t>
  </si>
  <si>
    <t>Varde Midtby - Projekter - bosætnings- og turistby</t>
  </si>
  <si>
    <t>Shellgrundens offentlige del - opholdstorv ned til Varde Å</t>
  </si>
  <si>
    <t>Områdefornyelse Varde Midtby - Kulturelle aktiviteter på Torvet</t>
  </si>
  <si>
    <t>020860</t>
  </si>
  <si>
    <t>Etablering af sti langs Ansager Kanal</t>
  </si>
  <si>
    <t>Brovedligeholdelse - Tarphagebroen</t>
  </si>
  <si>
    <t>Energibesparende foranstaltninger - Stadion og Idd</t>
  </si>
  <si>
    <t>031.840</t>
  </si>
  <si>
    <t>301876</t>
  </si>
  <si>
    <t>301881</t>
  </si>
  <si>
    <t>Renovering - og anlægspulje skoler og dagtilbud</t>
  </si>
  <si>
    <t>375801</t>
  </si>
  <si>
    <t>Ungdomshus</t>
  </si>
  <si>
    <t>513829</t>
  </si>
  <si>
    <t>Tistrup Børnehave</t>
  </si>
  <si>
    <t>514809</t>
  </si>
  <si>
    <t xml:space="preserve">Vuggestuepladser Nr. Nebel, anlægsudgift </t>
  </si>
  <si>
    <t>Indskud i Landsbyggefonden</t>
  </si>
  <si>
    <t>Budgetoverførsler fra 2015 til 2016</t>
  </si>
  <si>
    <t>Budget-
overførsel fra 2015 til 2016</t>
  </si>
  <si>
    <t>Korr. budget 2015</t>
  </si>
  <si>
    <t>Regnskab 2015</t>
  </si>
  <si>
    <t>Budgetoverførsel fra 2015 til 2016 - anlæg</t>
  </si>
  <si>
    <t>Budgetoverførsel fra 2015 til 2016</t>
  </si>
  <si>
    <t>Låneramme vedr. 2015. Lån optages i 2016</t>
  </si>
  <si>
    <t>Kultur og Fritid i alt</t>
  </si>
  <si>
    <t>9791-16</t>
  </si>
  <si>
    <t>9793-16</t>
  </si>
  <si>
    <t>9798-16</t>
  </si>
  <si>
    <t>9795-16</t>
  </si>
  <si>
    <t>9800-16</t>
  </si>
  <si>
    <t>Social og Handicap</t>
  </si>
  <si>
    <t>9802-16</t>
  </si>
  <si>
    <t>9805-16</t>
  </si>
  <si>
    <t>9808-16</t>
  </si>
  <si>
    <t>9812-16</t>
  </si>
  <si>
    <t>9813-16</t>
  </si>
  <si>
    <t>9817-16</t>
  </si>
  <si>
    <t>9581-16</t>
  </si>
  <si>
    <t>Samstyrken</t>
  </si>
  <si>
    <t>9584-16</t>
  </si>
  <si>
    <t>9829-16</t>
  </si>
  <si>
    <t>9839-16</t>
  </si>
  <si>
    <t>9842-16</t>
  </si>
  <si>
    <t>9845-16</t>
  </si>
  <si>
    <t>9848-16</t>
  </si>
  <si>
    <t>9849-16</t>
  </si>
  <si>
    <t>9587-16</t>
  </si>
  <si>
    <t>Ældre og Handicap</t>
  </si>
  <si>
    <t>Social og Handicapservice</t>
  </si>
  <si>
    <t xml:space="preserve">Lystbådehavne mv. </t>
  </si>
  <si>
    <t>161115-15</t>
  </si>
  <si>
    <t>Faste ejend. - Beboelse</t>
  </si>
  <si>
    <t>Kommunale bygninger</t>
  </si>
  <si>
    <t>Faste ejend. - Off. Toilet</t>
  </si>
  <si>
    <t>Skadedyr - Handleplan rotter</t>
  </si>
  <si>
    <t xml:space="preserve">Adm. af vejvedligeholdelse </t>
  </si>
  <si>
    <t>Kollektiv trafik - Busdrift</t>
  </si>
  <si>
    <t>Kollektiv trafik - Jernbanedrift</t>
  </si>
  <si>
    <t>161070-15</t>
  </si>
  <si>
    <t>Sundhedsf.bolig/skimmelsvamp</t>
  </si>
  <si>
    <t>Fra Kyst til Kyst</t>
  </si>
  <si>
    <t>Projekt "Gå med i Lunden"</t>
  </si>
  <si>
    <t>P "Fortællinger i Naturpark"</t>
  </si>
  <si>
    <t>Restaurering af Holme Å</t>
  </si>
  <si>
    <t>Vådområdeprojekt Kvong Mose</t>
  </si>
  <si>
    <t>Etabl passage ved Linding Mølle</t>
  </si>
  <si>
    <t>Etabl stryg ved Orten Dambrug</t>
  </si>
  <si>
    <t xml:space="preserve">Etabl pass Karlsgårde Dambrug </t>
  </si>
  <si>
    <t>Agerbæk I Dambrug</t>
  </si>
  <si>
    <t>Kortforsyning - GIS</t>
  </si>
  <si>
    <t>Tilskud til frivilligt socialt arbejde</t>
  </si>
  <si>
    <t>21396-16</t>
  </si>
  <si>
    <t>Ny bogbus</t>
  </si>
  <si>
    <t>Pulje til byfornyelser/byudviklings-planer i diverse byer</t>
  </si>
  <si>
    <t>Landsbyfornyelse 2015</t>
  </si>
  <si>
    <t>Landsbyfornyelse 2014</t>
  </si>
  <si>
    <t>Områdefornyelse varde Midtby - oplevelsesloop</t>
  </si>
  <si>
    <t>Områdefornyelse Varde Midtby - Minibyen</t>
  </si>
  <si>
    <t>Områdefornyelse Varde Midtby - Drikkeskur</t>
  </si>
  <si>
    <t>Områdefornyelse Varde Midtby - Forskønnelse af gader, veje, stier, m.v.</t>
  </si>
  <si>
    <t>Bygningsfornyelse Varde Midtby - del af byforny.projekt</t>
  </si>
  <si>
    <t>Oksbøl Bypark. Temalegeplads og omstr. af parken</t>
  </si>
  <si>
    <t>Midler til projekter inden for Grøn vækst puljen</t>
  </si>
  <si>
    <t>HolmeÅ - genopretning</t>
  </si>
  <si>
    <t>Energibesparende foranst. - Gadebelysning</t>
  </si>
  <si>
    <t>Anlæg af P-plads - Ølgod</t>
  </si>
  <si>
    <t>Prioritering af cykelstiprojekter 2014 - 2017</t>
  </si>
  <si>
    <t>Cykelsti langs Fåborgvej mellem Fåborg og Agerbæk</t>
  </si>
  <si>
    <t xml:space="preserve">Varde Bymidte </t>
  </si>
  <si>
    <t>Optimering af krydset Vestre Landevej/Ndr. Boulevard</t>
  </si>
  <si>
    <t>Udskiftning af jernbanebroen ved Viadukvej, Ølgod</t>
  </si>
  <si>
    <t>Cykelsti Vejers Havvej - Delvis af Puljen fra Staten</t>
  </si>
  <si>
    <t>Fodgængertunnel under banen Plantagevej, Varde</t>
  </si>
  <si>
    <t>Projektændring, adgangsvej til ny grusgrav i Kjelst</t>
  </si>
  <si>
    <t>Cykelsti Toftnæs-Alslev</t>
  </si>
  <si>
    <t>Cykelsti Hodde-Tistrup 1. etape</t>
  </si>
  <si>
    <t>Renovering af broer - Budgetbeløb</t>
  </si>
  <si>
    <t>Udskiftning af vejafvanding fbm kloakserarering</t>
  </si>
  <si>
    <t>Afledte byforskønnelser - kloakseparering diverse byer</t>
  </si>
  <si>
    <t>015818</t>
  </si>
  <si>
    <t>015819</t>
  </si>
  <si>
    <t>015820</t>
  </si>
  <si>
    <t>015823</t>
  </si>
  <si>
    <t>015825</t>
  </si>
  <si>
    <t>015826</t>
  </si>
  <si>
    <t>015832</t>
  </si>
  <si>
    <t>015834</t>
  </si>
  <si>
    <t>015836</t>
  </si>
  <si>
    <t>015838</t>
  </si>
  <si>
    <t>015842</t>
  </si>
  <si>
    <t>015861</t>
  </si>
  <si>
    <t>020866</t>
  </si>
  <si>
    <t>050810</t>
  </si>
  <si>
    <t>070820</t>
  </si>
  <si>
    <t>070830</t>
  </si>
  <si>
    <t>211840</t>
  </si>
  <si>
    <t>222803</t>
  </si>
  <si>
    <t>222811</t>
  </si>
  <si>
    <t>222823</t>
  </si>
  <si>
    <t>222874</t>
  </si>
  <si>
    <t>222875</t>
  </si>
  <si>
    <t>222878</t>
  </si>
  <si>
    <t>222894</t>
  </si>
  <si>
    <t>222897</t>
  </si>
  <si>
    <t>222898</t>
  </si>
  <si>
    <t>222907</t>
  </si>
  <si>
    <t>222908</t>
  </si>
  <si>
    <t>222913</t>
  </si>
  <si>
    <t>222914</t>
  </si>
  <si>
    <t>222917</t>
  </si>
  <si>
    <t>223820</t>
  </si>
  <si>
    <t>223821</t>
  </si>
  <si>
    <t>223830</t>
  </si>
  <si>
    <t>16423-16</t>
  </si>
  <si>
    <t>22831-16</t>
  </si>
  <si>
    <t>22864-16</t>
  </si>
  <si>
    <t>Områdefornyelse, Kulturspinderiet</t>
  </si>
  <si>
    <t xml:space="preserve">   '015.828</t>
  </si>
  <si>
    <t>Politik &amp; Analyse</t>
  </si>
  <si>
    <t>Social &amp; Handicap</t>
  </si>
  <si>
    <t>Vej &amp; Park</t>
  </si>
  <si>
    <t>Udviklingspulje - Byrådet</t>
  </si>
  <si>
    <t>06.45.50</t>
  </si>
  <si>
    <t>Kantinedrift</t>
  </si>
  <si>
    <t>Annoncer</t>
  </si>
  <si>
    <t>WEB-medier</t>
  </si>
  <si>
    <t>Grafisk afdeling</t>
  </si>
  <si>
    <t>Udvikling</t>
  </si>
  <si>
    <t>Projekt - Styringsværktøj</t>
  </si>
  <si>
    <t>Projekt - Projektleder</t>
  </si>
  <si>
    <t>Fælles forsikringsbetalinger</t>
  </si>
  <si>
    <t>Beredskabsbetaling</t>
  </si>
  <si>
    <t>Administrationsbidrag</t>
  </si>
  <si>
    <t>Katastrofedækning</t>
  </si>
  <si>
    <t>Brilleskader</t>
  </si>
  <si>
    <t>Kontorelever</t>
  </si>
  <si>
    <t>Fritidssamråd</t>
  </si>
  <si>
    <t>Udviklingsråd</t>
  </si>
  <si>
    <t>Social 6 Handicap</t>
  </si>
  <si>
    <t>Administrationsbygninger</t>
  </si>
  <si>
    <t>Drift af kommunebiler</t>
  </si>
  <si>
    <t>Forbrugsregistrering</t>
  </si>
  <si>
    <t xml:space="preserve">Miljøtilsyn, udgifter </t>
  </si>
  <si>
    <t>Miljøtilsyn, indtægter</t>
  </si>
  <si>
    <t>Statsafg for enkeltudvindere og udledn af spildevand, indtægter</t>
  </si>
  <si>
    <t>Statsafg for enkeltudvindere og udledn af spildevand,udgifter</t>
  </si>
  <si>
    <t>Planlægning - kommune &amp; lokalplaner</t>
  </si>
  <si>
    <t>Økonomiafd. (købmandsgården)</t>
  </si>
  <si>
    <t>Personale, sosu-elever</t>
  </si>
  <si>
    <t>532.</t>
  </si>
  <si>
    <t xml:space="preserve">Hjemmesygeplejen </t>
  </si>
  <si>
    <t>Sundhed og rehabilitering</t>
  </si>
  <si>
    <t>Frit Valg Nord Øst</t>
  </si>
  <si>
    <t>Frit Valg Midt/Vest</t>
  </si>
  <si>
    <t>Omsorgs- og specialtandpleje</t>
  </si>
  <si>
    <t>Staben Sundheds og Rehabilitering</t>
  </si>
  <si>
    <t>Staben sundhed og Rehabilitering</t>
  </si>
  <si>
    <t>Center for Sundhedsfremme</t>
  </si>
  <si>
    <t>Center for sundhedsfremme</t>
  </si>
  <si>
    <t>Center Bøgely</t>
  </si>
  <si>
    <t xml:space="preserve">Center Bøgely </t>
  </si>
  <si>
    <t>Budgetoverførslen udgør ikke differencen mellem budget og regnskab, da der flere steder er lavet korrektioner</t>
  </si>
  <si>
    <t>til overførslen. Jfr. Overførselsdokumenterne.</t>
  </si>
  <si>
    <t>533.12</t>
  </si>
  <si>
    <t>540.12</t>
  </si>
  <si>
    <t>553.01</t>
  </si>
  <si>
    <t>Køb af servicearealer, Baunbo Lunde</t>
  </si>
  <si>
    <t>018834</t>
  </si>
  <si>
    <t>Krogen, udendørsfaciliteter Jægumsvej</t>
  </si>
  <si>
    <t>523827</t>
  </si>
  <si>
    <t>530826</t>
  </si>
  <si>
    <t>559820</t>
  </si>
  <si>
    <t>Renovering af hovedbygning, Thueslund Alslev</t>
  </si>
  <si>
    <t>Ombygning af Baunbo</t>
  </si>
  <si>
    <t>Hjemmeplejen Midt/Vest, ombygning af Hybenbo</t>
  </si>
  <si>
    <t>Lunden, trådløst kaldeanlæg og telefonanlæg</t>
  </si>
  <si>
    <t>Køb af Dalgasvej 35, til brug for psykiatrien</t>
  </si>
  <si>
    <t>16477-16</t>
  </si>
  <si>
    <t>Nedrivningspulje til kommunale bygninger</t>
  </si>
  <si>
    <t>Køb af Slotsgade 17, Varde - Den gl. Handelsskole</t>
  </si>
  <si>
    <t>005.846</t>
  </si>
  <si>
    <t>Nedrivning af 4 boliger, Skolegade 27 A-D Lunde</t>
  </si>
  <si>
    <t xml:space="preserve">Salg af Slotsgade 5, Varde </t>
  </si>
  <si>
    <t>Salg af Laboratorievej 16, Varde</t>
  </si>
  <si>
    <t>Investeringer vedr. energibespar.foranstaltninger</t>
  </si>
  <si>
    <t>013.891</t>
  </si>
  <si>
    <t>013.892</t>
  </si>
  <si>
    <t>013.893</t>
  </si>
  <si>
    <t>03.14</t>
  </si>
  <si>
    <t>16872-16</t>
  </si>
  <si>
    <t>16947-16</t>
  </si>
  <si>
    <t>16957-16</t>
  </si>
  <si>
    <t>16959-16</t>
  </si>
  <si>
    <t>16981-16</t>
  </si>
  <si>
    <t>17000-16</t>
  </si>
  <si>
    <t>17002-16</t>
  </si>
  <si>
    <t>17020-16</t>
  </si>
  <si>
    <t>17040-16</t>
  </si>
  <si>
    <t>17044-16</t>
  </si>
  <si>
    <t>17049-16</t>
  </si>
  <si>
    <t>17079-16</t>
  </si>
  <si>
    <t>17083-16</t>
  </si>
  <si>
    <t>17091-16</t>
  </si>
  <si>
    <t>17099-16</t>
  </si>
  <si>
    <t>17117-16</t>
  </si>
  <si>
    <t xml:space="preserve"> Agerbæk Juniorklub</t>
  </si>
  <si>
    <t>17217-16</t>
  </si>
  <si>
    <t>Alsev Juniorklub</t>
  </si>
  <si>
    <t>17219-16</t>
  </si>
  <si>
    <t>Ansager Juniorklub</t>
  </si>
  <si>
    <t>17221-16</t>
  </si>
  <si>
    <t>Billum Juniorklub</t>
  </si>
  <si>
    <t>Billum børnehave</t>
  </si>
  <si>
    <t>17223-16</t>
  </si>
  <si>
    <t>17226-16</t>
  </si>
  <si>
    <t>Brorsonskolen Juniorklub</t>
  </si>
  <si>
    <t>17229-16</t>
  </si>
  <si>
    <t>Horne Juniorklub</t>
  </si>
  <si>
    <t>17230-16</t>
  </si>
  <si>
    <t>Janderup Juniorklub</t>
  </si>
  <si>
    <t>17232-16</t>
  </si>
  <si>
    <t>Lunde-Kvong Juniorklub</t>
  </si>
  <si>
    <t>17233-16</t>
  </si>
  <si>
    <t>Lykkesgårds. Juniorklub</t>
  </si>
  <si>
    <t>17242-16</t>
  </si>
  <si>
    <t>Nordenskov Juniorklub</t>
  </si>
  <si>
    <t>17236-16</t>
  </si>
  <si>
    <t>Næsbjerg Juniorklub</t>
  </si>
  <si>
    <t>17249-16</t>
  </si>
  <si>
    <t>Nørre Nebel Juniorklub</t>
  </si>
  <si>
    <t>17252-16</t>
  </si>
  <si>
    <t>Outrup Juniorklub</t>
  </si>
  <si>
    <t>17269-16</t>
  </si>
  <si>
    <t xml:space="preserve">Jacobi, Juniorklubben </t>
  </si>
  <si>
    <t>17286-16</t>
  </si>
  <si>
    <t>Starup Juniorklub</t>
  </si>
  <si>
    <t>17296-16</t>
  </si>
  <si>
    <t>Thorstrup Juniorklub</t>
  </si>
  <si>
    <t>17306-16</t>
  </si>
  <si>
    <t>Tistrup Juniorklub</t>
  </si>
  <si>
    <t>17317-16</t>
  </si>
  <si>
    <t>Ølgod Juniorklub</t>
  </si>
  <si>
    <t>17335-16</t>
  </si>
  <si>
    <t>Årre Juniorklub</t>
  </si>
  <si>
    <t>17338-16</t>
  </si>
  <si>
    <t>17339-16</t>
  </si>
  <si>
    <t>Personale - Pau-elever</t>
  </si>
  <si>
    <t>510.01</t>
  </si>
  <si>
    <t>21336-16</t>
  </si>
  <si>
    <t>17341-16</t>
  </si>
  <si>
    <t>Staben Skoler - specialundervisning</t>
  </si>
  <si>
    <t>Staben Skole 100% overførsel</t>
  </si>
  <si>
    <t>301..</t>
  </si>
  <si>
    <t>17342-16</t>
  </si>
  <si>
    <t>17345-16</t>
  </si>
  <si>
    <t xml:space="preserve">Sekretariatet Børn og Unge </t>
  </si>
  <si>
    <t>17346-16</t>
  </si>
  <si>
    <t>Børn og Forebyggelse:</t>
  </si>
  <si>
    <t>Centrale refusioner</t>
  </si>
  <si>
    <t>17349-16</t>
  </si>
  <si>
    <t>Plejefamilier og opholdssteder m.v.</t>
  </si>
  <si>
    <t>Forebyggende foranstaltninger</t>
  </si>
  <si>
    <t>Døgninstitutioner m.m. for børn og unge</t>
  </si>
  <si>
    <t>Sikrede døgninstitutioner</t>
  </si>
  <si>
    <t>Plejevederlag og hjælp til sygeartikler o. lign.</t>
  </si>
  <si>
    <t>Botilbud for personer med særlige sociale problemer</t>
  </si>
  <si>
    <t>Kontaktpersoner og ledsagerordninger</t>
  </si>
  <si>
    <t>Sociale formål - merudgifter og tabt arbejdsfortjeneste</t>
  </si>
  <si>
    <t>Heraf berigtigelser tidl. År som ikke overføres</t>
  </si>
  <si>
    <t>17353-16</t>
  </si>
  <si>
    <t>17354-16</t>
  </si>
  <si>
    <t>Familiehuset Lysningen/Ungerefleksen</t>
  </si>
  <si>
    <t>521..</t>
  </si>
  <si>
    <t>23125-16</t>
  </si>
  <si>
    <t>Børn, Trivsel og Sundhed:</t>
  </si>
  <si>
    <t>Psykologernen (PPR)</t>
  </si>
  <si>
    <t>17352-16</t>
  </si>
  <si>
    <t>Fysio- og ergoterapeuter</t>
  </si>
  <si>
    <t>Tandplejen</t>
  </si>
  <si>
    <t>Børn, Trivsel og Sundhed - adm.</t>
  </si>
  <si>
    <t>485..</t>
  </si>
  <si>
    <t>Sundhedsplejen</t>
  </si>
  <si>
    <t>Familiekonsulenter</t>
  </si>
  <si>
    <t>Støttekontaktpersoner</t>
  </si>
  <si>
    <t>Projekt "Årgang 2014"</t>
  </si>
  <si>
    <t>Prep-kursus</t>
  </si>
  <si>
    <t>"Projekt De utrolige År"</t>
  </si>
  <si>
    <t>Bus</t>
  </si>
  <si>
    <t>301880</t>
  </si>
  <si>
    <t>514812</t>
  </si>
  <si>
    <t>Årre Børnecenter</t>
  </si>
  <si>
    <t>Lykkesgårdskolen - renovering og tilbygning</t>
  </si>
  <si>
    <t>Dok.nr. 24.035-16</t>
  </si>
  <si>
    <t>Etablering af P-plads ved Hybenbo</t>
  </si>
  <si>
    <t>018836</t>
  </si>
  <si>
    <t>Teknik og Miljø - Andre Udvalg</t>
  </si>
  <si>
    <t>Udv.vedligeh/rengøring/solceller</t>
  </si>
  <si>
    <t>06.42.41</t>
  </si>
  <si>
    <t>06.42.43</t>
  </si>
  <si>
    <t>06.42.42</t>
  </si>
  <si>
    <t>Integrationsråd</t>
  </si>
  <si>
    <t>06.45.67</t>
  </si>
  <si>
    <t>06.45.57</t>
  </si>
  <si>
    <t>Herudover medtaget under Udvalget for Plan og Teknik</t>
  </si>
  <si>
    <t>Kommunemomsudligning</t>
  </si>
  <si>
    <t>03.22</t>
  </si>
  <si>
    <t>i alt</t>
  </si>
  <si>
    <t>overføres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</si>
</sst>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###"/>
    <numFmt numFmtId="165" formatCode="0#####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3" fontId="0" fillId="0" borderId="0" xfId="0" applyNumberFormat="1" applyFont="1"/>
    <xf numFmtId="0" fontId="3" fillId="33" borderId="0" xfId="0" applyFont="1" applyFill="1"/>
    <xf numFmtId="0" fontId="0" fillId="33" borderId="0" xfId="0" applyFont="1" applyFill="1"/>
    <xf numFmtId="3" fontId="0" fillId="33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 quotePrefix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3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/>
    <xf numFmtId="0" fontId="8" fillId="0" borderId="0" xfId="0" applyFont="1"/>
    <xf numFmtId="0" fontId="9" fillId="0" borderId="0" xfId="0" applyFont="1"/>
    <xf numFmtId="0" fontId="9" fillId="33" borderId="0" xfId="0" applyFont="1" applyFill="1"/>
    <xf numFmtId="3" fontId="0" fillId="0" borderId="0" xfId="0" applyNumberFormat="1" applyAlignment="1" quotePrefix="1">
      <alignment horizontal="right"/>
    </xf>
    <xf numFmtId="0" fontId="3" fillId="0" borderId="0" xfId="0" applyFont="1" applyFill="1" applyAlignment="1" quotePrefix="1">
      <alignment horizontal="centerContinuous"/>
    </xf>
    <xf numFmtId="0" fontId="3" fillId="33" borderId="0" xfId="0" applyFont="1" applyFill="1" applyAlignment="1" quotePrefix="1">
      <alignment wrapText="1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 quotePrefix="1">
      <alignment horizontal="right" vertical="top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9" fillId="34" borderId="0" xfId="0" applyFont="1" applyFill="1"/>
    <xf numFmtId="0" fontId="3" fillId="34" borderId="0" xfId="0" applyFont="1" applyFill="1"/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centerContinuous"/>
    </xf>
    <xf numFmtId="49" fontId="3" fillId="34" borderId="0" xfId="0" applyNumberFormat="1" applyFont="1" applyFill="1" applyAlignment="1">
      <alignment vertical="center" wrapText="1"/>
    </xf>
    <xf numFmtId="0" fontId="0" fillId="0" borderId="0" xfId="0" applyFont="1" applyBorder="1"/>
    <xf numFmtId="0" fontId="3" fillId="0" borderId="0" xfId="0" applyFont="1" applyFill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0" fontId="10" fillId="0" borderId="0" xfId="0" applyFont="1"/>
    <xf numFmtId="3" fontId="0" fillId="0" borderId="13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53">
      <alignment/>
      <protection/>
    </xf>
    <xf numFmtId="0" fontId="3" fillId="0" borderId="0" xfId="53" applyFont="1">
      <alignment/>
      <protection/>
    </xf>
    <xf numFmtId="3" fontId="0" fillId="0" borderId="0" xfId="53" applyNumberFormat="1">
      <alignment/>
      <protection/>
    </xf>
    <xf numFmtId="3" fontId="3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0" xfId="0" quotePrefix="1"/>
    <xf numFmtId="3" fontId="0" fillId="0" borderId="0" xfId="53" applyNumberFormat="1" applyAlignment="1">
      <alignment horizontal="right"/>
      <protection/>
    </xf>
    <xf numFmtId="0" fontId="0" fillId="0" borderId="0" xfId="0" applyFont="1" applyFill="1"/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34" borderId="1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53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33" borderId="0" xfId="0" applyFont="1" applyFill="1" applyAlignment="1" quotePrefix="1">
      <alignment horizontal="right" wrapText="1"/>
    </xf>
    <xf numFmtId="0" fontId="3" fillId="0" borderId="13" xfId="0" applyFont="1" applyBorder="1"/>
    <xf numFmtId="0" fontId="0" fillId="0" borderId="0" xfId="53" applyAlignment="1">
      <alignment wrapText="1"/>
      <protection/>
    </xf>
    <xf numFmtId="0" fontId="0" fillId="0" borderId="0" xfId="54" applyFont="1" applyBorder="1">
      <alignment/>
      <protection/>
    </xf>
    <xf numFmtId="3" fontId="0" fillId="0" borderId="0" xfId="53" applyNumberForma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3" fontId="0" fillId="0" borderId="0" xfId="53" applyNumberFormat="1" applyFill="1" applyBorder="1" applyAlignment="1">
      <alignment horizontal="left"/>
      <protection/>
    </xf>
    <xf numFmtId="3" fontId="0" fillId="0" borderId="0" xfId="53" applyNumberFormat="1" applyFill="1" applyBorder="1" applyAlignment="1">
      <alignment horizontal="left" wrapText="1"/>
      <protection/>
    </xf>
    <xf numFmtId="3" fontId="3" fillId="0" borderId="0" xfId="53" applyNumberFormat="1" applyFont="1" applyAlignment="1">
      <alignment horizontal="center"/>
      <protection/>
    </xf>
    <xf numFmtId="3" fontId="27" fillId="0" borderId="0" xfId="53" applyNumberFormat="1" applyFont="1">
      <alignment/>
      <protection/>
    </xf>
    <xf numFmtId="3" fontId="0" fillId="0" borderId="0" xfId="54" applyNumberFormat="1" applyFont="1" applyBorder="1">
      <alignment/>
      <protection/>
    </xf>
    <xf numFmtId="0" fontId="0" fillId="0" borderId="0" xfId="53" applyFont="1" applyBorder="1" applyAlignment="1">
      <alignment wrapText="1"/>
      <protection/>
    </xf>
    <xf numFmtId="0" fontId="0" fillId="0" borderId="0" xfId="0" applyFont="1"/>
    <xf numFmtId="3" fontId="0" fillId="0" borderId="0" xfId="53" applyNumberFormat="1" applyFont="1">
      <alignment/>
      <protection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/>
    <xf numFmtId="3" fontId="0" fillId="0" borderId="0" xfId="0" applyNumberFormat="1"/>
    <xf numFmtId="3" fontId="0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14" xfId="0" applyBorder="1" applyAlignment="1">
      <alignment horizontal="right"/>
    </xf>
    <xf numFmtId="0" fontId="3" fillId="0" borderId="15" xfId="0" applyFont="1" applyBorder="1"/>
    <xf numFmtId="0" fontId="30" fillId="0" borderId="15" xfId="88" applyNumberFormat="1" applyFont="1" applyFill="1" applyBorder="1" applyAlignment="1" applyProtection="1">
      <alignment wrapText="1"/>
      <protection/>
    </xf>
    <xf numFmtId="49" fontId="30" fillId="0" borderId="15" xfId="88" applyNumberFormat="1" applyFont="1" applyFill="1" applyBorder="1" applyAlignment="1" applyProtection="1">
      <alignment/>
      <protection locked="0"/>
    </xf>
    <xf numFmtId="49" fontId="30" fillId="0" borderId="15" xfId="88" applyNumberFormat="1" applyFont="1" applyFill="1" applyBorder="1" applyAlignment="1" applyProtection="1" quotePrefix="1">
      <alignment/>
      <protection locked="0"/>
    </xf>
    <xf numFmtId="3" fontId="30" fillId="0" borderId="15" xfId="88" applyNumberFormat="1" applyFont="1" applyFill="1" applyBorder="1" applyAlignment="1" applyProtection="1">
      <alignment/>
      <protection/>
    </xf>
    <xf numFmtId="3" fontId="0" fillId="0" borderId="16" xfId="0" applyNumberFormat="1" applyBorder="1"/>
    <xf numFmtId="3" fontId="0" fillId="0" borderId="15" xfId="0" applyNumberFormat="1" applyBorder="1"/>
    <xf numFmtId="0" fontId="0" fillId="0" borderId="0" xfId="53" quotePrefix="1">
      <alignment/>
      <protection/>
    </xf>
    <xf numFmtId="0" fontId="0" fillId="0" borderId="0" xfId="53" applyFill="1">
      <alignment/>
      <protection/>
    </xf>
    <xf numFmtId="3" fontId="0" fillId="0" borderId="0" xfId="53" applyNumberFormat="1" applyFill="1">
      <alignment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Border="1">
      <alignment/>
      <protection/>
    </xf>
    <xf numFmtId="3" fontId="0" fillId="35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165" fontId="0" fillId="0" borderId="0" xfId="0" applyNumberFormat="1" applyAlignment="1" quotePrefix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right"/>
    </xf>
    <xf numFmtId="3" fontId="0" fillId="0" borderId="0" xfId="53" applyNumberFormat="1" applyAlignment="1">
      <alignment horizontal="center"/>
      <protection/>
    </xf>
    <xf numFmtId="0" fontId="0" fillId="0" borderId="0" xfId="0" applyBorder="1" applyAlignment="1">
      <alignment horizontal="left" wrapText="1"/>
    </xf>
    <xf numFmtId="1" fontId="0" fillId="0" borderId="0" xfId="0" applyNumberFormat="1" applyFont="1" applyAlignment="1" quotePrefix="1">
      <alignment horizontal="right"/>
    </xf>
    <xf numFmtId="0" fontId="0" fillId="0" borderId="0" xfId="121" applyNumberFormat="1" applyFont="1" applyFill="1" applyBorder="1" applyAlignment="1" applyProtection="1">
      <alignment/>
      <protection/>
    </xf>
    <xf numFmtId="0" fontId="0" fillId="0" borderId="0" xfId="121" applyNumberFormat="1" applyFont="1" applyFill="1" applyBorder="1" applyAlignment="1" applyProtection="1">
      <alignment/>
      <protection/>
    </xf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/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wrapText="1"/>
    </xf>
    <xf numFmtId="0" fontId="7" fillId="0" borderId="0" xfId="0" applyFont="1"/>
    <xf numFmtId="0" fontId="0" fillId="0" borderId="17" xfId="0" applyFill="1" applyBorder="1"/>
    <xf numFmtId="0" fontId="3" fillId="33" borderId="0" xfId="0" applyFont="1" applyFill="1" applyAlignment="1" quotePrefix="1">
      <alignment horizontal="right" wrapText="1"/>
    </xf>
    <xf numFmtId="3" fontId="0" fillId="0" borderId="18" xfId="0" applyNumberFormat="1" applyBorder="1" applyAlignment="1">
      <alignment horizontal="center"/>
    </xf>
    <xf numFmtId="0" fontId="0" fillId="0" borderId="18" xfId="0" applyBorder="1"/>
    <xf numFmtId="3" fontId="0" fillId="0" borderId="18" xfId="0" applyNumberFormat="1" applyBorder="1"/>
    <xf numFmtId="3" fontId="0" fillId="0" borderId="18" xfId="0" applyNumberFormat="1" applyFill="1" applyBorder="1"/>
    <xf numFmtId="0" fontId="0" fillId="0" borderId="18" xfId="0" applyFont="1" applyBorder="1"/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/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3" fontId="0" fillId="0" borderId="20" xfId="0" applyNumberFormat="1" applyBorder="1" applyAlignment="1">
      <alignment horizontal="center"/>
    </xf>
    <xf numFmtId="3" fontId="0" fillId="0" borderId="20" xfId="0" applyNumberFormat="1" applyBorder="1"/>
    <xf numFmtId="3" fontId="0" fillId="0" borderId="21" xfId="0" applyNumberFormat="1" applyBorder="1" applyAlignment="1">
      <alignment horizontal="center"/>
    </xf>
    <xf numFmtId="0" fontId="0" fillId="0" borderId="22" xfId="0" applyBorder="1"/>
    <xf numFmtId="3" fontId="0" fillId="0" borderId="23" xfId="0" applyNumberFormat="1" applyBorder="1" applyAlignment="1">
      <alignment horizontal="center"/>
    </xf>
    <xf numFmtId="0" fontId="0" fillId="0" borderId="22" xfId="0" applyFont="1" applyBorder="1"/>
    <xf numFmtId="3" fontId="0" fillId="0" borderId="23" xfId="0" applyNumberFormat="1" applyFont="1" applyBorder="1" applyAlignment="1">
      <alignment horizontal="center"/>
    </xf>
    <xf numFmtId="0" fontId="0" fillId="0" borderId="22" xfId="0" applyBorder="1" applyAlignment="1">
      <alignment vertical="top"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3" fontId="0" fillId="0" borderId="25" xfId="0" applyNumberFormat="1" applyBorder="1" applyAlignment="1">
      <alignment horizontal="center"/>
    </xf>
    <xf numFmtId="3" fontId="3" fillId="0" borderId="25" xfId="0" applyNumberFormat="1" applyFont="1" applyBorder="1"/>
    <xf numFmtId="3" fontId="3" fillId="0" borderId="26" xfId="0" applyNumberFormat="1" applyFont="1" applyBorder="1"/>
    <xf numFmtId="3" fontId="0" fillId="0" borderId="18" xfId="0" applyNumberFormat="1" applyFont="1" applyFill="1" applyBorder="1"/>
    <xf numFmtId="0" fontId="0" fillId="0" borderId="18" xfId="0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8" fillId="0" borderId="0" xfId="0" applyFont="1"/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wrapText="1"/>
    </xf>
    <xf numFmtId="0" fontId="0" fillId="36" borderId="15" xfId="187" applyFont="1" applyFill="1" applyBorder="1" applyAlignment="1">
      <alignment horizontal="center"/>
      <protection/>
    </xf>
    <xf numFmtId="0" fontId="3" fillId="33" borderId="0" xfId="0" applyFont="1" applyFill="1" applyAlignment="1" quotePrefix="1">
      <alignment horizontal="right" wrapText="1"/>
    </xf>
    <xf numFmtId="3" fontId="0" fillId="36" borderId="15" xfId="187" applyNumberFormat="1" applyFont="1" applyFill="1" applyBorder="1" applyAlignment="1">
      <alignment horizontal="right"/>
      <protection/>
    </xf>
    <xf numFmtId="0" fontId="0" fillId="0" borderId="15" xfId="189" applyNumberFormat="1" applyFont="1" applyFill="1" applyBorder="1" applyAlignment="1" applyProtection="1">
      <alignment/>
      <protection/>
    </xf>
    <xf numFmtId="49" fontId="0" fillId="0" borderId="15" xfId="189" applyNumberFormat="1" applyFont="1" applyFill="1" applyBorder="1" applyAlignment="1" applyProtection="1" quotePrefix="1">
      <alignment/>
      <protection locked="0"/>
    </xf>
    <xf numFmtId="3" fontId="0" fillId="0" borderId="15" xfId="189" applyNumberFormat="1" applyFont="1" applyFill="1" applyBorder="1" applyAlignment="1" applyProtection="1">
      <alignment/>
      <protection/>
    </xf>
    <xf numFmtId="49" fontId="0" fillId="0" borderId="15" xfId="191" applyNumberFormat="1" applyFont="1" applyFill="1" applyBorder="1" applyAlignment="1" applyProtection="1">
      <alignment/>
      <protection locked="0"/>
    </xf>
    <xf numFmtId="0" fontId="0" fillId="0" borderId="15" xfId="191" applyNumberFormat="1" applyFont="1" applyFill="1" applyBorder="1" applyAlignment="1" applyProtection="1">
      <alignment/>
      <protection/>
    </xf>
    <xf numFmtId="49" fontId="0" fillId="0" borderId="15" xfId="191" applyNumberFormat="1" applyFont="1" applyFill="1" applyBorder="1" applyAlignment="1" applyProtection="1" quotePrefix="1">
      <alignment/>
      <protection locked="0"/>
    </xf>
    <xf numFmtId="0" fontId="0" fillId="0" borderId="15" xfId="191" applyNumberFormat="1" applyFont="1" applyFill="1" applyBorder="1" applyAlignment="1" applyProtection="1">
      <alignment/>
      <protection/>
    </xf>
    <xf numFmtId="49" fontId="0" fillId="0" borderId="15" xfId="191" applyNumberFormat="1" applyFont="1" applyFill="1" applyBorder="1" applyAlignment="1" applyProtection="1" quotePrefix="1">
      <alignment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3" fillId="0" borderId="0" xfId="0" applyNumberFormat="1" applyFont="1" applyBorder="1"/>
    <xf numFmtId="3" fontId="0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1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4.421875" style="0" customWidth="1"/>
    <col min="2" max="2" width="3.421875" style="0" customWidth="1"/>
    <col min="3" max="3" width="37.421875" style="0" customWidth="1"/>
    <col min="4" max="4" width="19.421875" style="0" customWidth="1"/>
    <col min="5" max="5" width="14.00390625" style="0" customWidth="1"/>
    <col min="6" max="6" width="8.421875" style="0" customWidth="1"/>
    <col min="7" max="7" width="4.421875" style="0" customWidth="1"/>
    <col min="8" max="8" width="3.421875" style="0" customWidth="1"/>
  </cols>
  <sheetData>
    <row r="1" spans="2:8" ht="25.5" thickBot="1">
      <c r="B1" s="43" t="s">
        <v>329</v>
      </c>
      <c r="C1" s="44"/>
      <c r="D1" s="44"/>
      <c r="E1" s="44"/>
      <c r="F1" s="45"/>
      <c r="G1" s="46"/>
      <c r="H1" s="48"/>
    </row>
    <row r="2" s="6" customFormat="1" ht="20">
      <c r="B2" s="36" t="s">
        <v>14</v>
      </c>
    </row>
    <row r="3" spans="2:8" s="1" customFormat="1" ht="57" customHeight="1">
      <c r="B3" s="49" t="s">
        <v>28</v>
      </c>
      <c r="C3" s="50"/>
      <c r="D3" s="50"/>
      <c r="E3" s="51" t="s">
        <v>330</v>
      </c>
      <c r="F3" s="95"/>
      <c r="G3" s="95"/>
      <c r="H3" s="60"/>
    </row>
    <row r="4" spans="2:5" s="6" customFormat="1" ht="26">
      <c r="B4" s="5" t="s">
        <v>5</v>
      </c>
      <c r="E4" s="100" t="s">
        <v>20</v>
      </c>
    </row>
    <row r="5" spans="2:6" s="6" customFormat="1" ht="12.75">
      <c r="B5" s="6" t="s">
        <v>0</v>
      </c>
      <c r="E5" s="7">
        <f>'Økonomi-drift'!G139</f>
        <v>27901503</v>
      </c>
      <c r="F5" s="7"/>
    </row>
    <row r="6" spans="2:6" s="6" customFormat="1" ht="12.75">
      <c r="B6" s="6" t="s">
        <v>27</v>
      </c>
      <c r="E6" s="7">
        <f>'Plan og Teknik-drift'!G81</f>
        <v>2795473</v>
      </c>
      <c r="F6" s="7"/>
    </row>
    <row r="7" spans="2:6" s="6" customFormat="1" ht="12.75">
      <c r="B7" s="6" t="s">
        <v>2</v>
      </c>
      <c r="E7" s="7">
        <f>'Børn og Undervisning-drift'!G132</f>
        <v>43516697</v>
      </c>
      <c r="F7" s="7"/>
    </row>
    <row r="8" spans="2:6" s="6" customFormat="1" ht="12.75">
      <c r="B8" s="6" t="s">
        <v>1</v>
      </c>
      <c r="E8" s="7">
        <f>'Kultur og Fritid-drift'!G24</f>
        <v>3346650</v>
      </c>
      <c r="F8" s="7"/>
    </row>
    <row r="9" spans="2:6" s="6" customFormat="1" ht="13">
      <c r="B9" s="6" t="s">
        <v>19</v>
      </c>
      <c r="E9" s="7">
        <f>'Social og Sundhed-drift'!G48</f>
        <v>13056467</v>
      </c>
      <c r="F9" s="30"/>
    </row>
    <row r="10" spans="2:6" s="6" customFormat="1" ht="12.75">
      <c r="B10" s="6" t="s">
        <v>3</v>
      </c>
      <c r="E10" s="7">
        <f>'Arbejdsmarked og Integra.-drift'!G13</f>
        <v>704158</v>
      </c>
      <c r="F10" s="7"/>
    </row>
    <row r="11" spans="2:6" s="6" customFormat="1" ht="20">
      <c r="B11" s="37" t="s">
        <v>4</v>
      </c>
      <c r="C11" s="9"/>
      <c r="D11" s="9"/>
      <c r="E11" s="10">
        <f>SUM(E5:E10)</f>
        <v>91320948</v>
      </c>
      <c r="F11" s="7"/>
    </row>
    <row r="12" s="6" customFormat="1" ht="12.75">
      <c r="E12" s="7"/>
    </row>
    <row r="13" spans="2:5" s="6" customFormat="1" ht="20">
      <c r="B13" s="36" t="s">
        <v>29</v>
      </c>
      <c r="E13" s="7"/>
    </row>
    <row r="14" spans="2:5" s="6" customFormat="1" ht="13">
      <c r="B14" s="5" t="s">
        <v>5</v>
      </c>
      <c r="E14" s="7"/>
    </row>
    <row r="15" spans="2:6" s="6" customFormat="1" ht="12.75">
      <c r="B15" s="6" t="s">
        <v>0</v>
      </c>
      <c r="E15" s="7">
        <f>'Økonomi-anlæg'!G32</f>
        <v>712751</v>
      </c>
      <c r="F15" s="18"/>
    </row>
    <row r="16" spans="2:6" s="6" customFormat="1" ht="12.75">
      <c r="B16" s="6" t="s">
        <v>27</v>
      </c>
      <c r="E16" s="7">
        <f>'Plan og Teknik-anlæg'!G45</f>
        <v>22242816.71</v>
      </c>
      <c r="F16" s="113"/>
    </row>
    <row r="17" spans="2:5" s="6" customFormat="1" ht="12.75">
      <c r="B17" s="6" t="s">
        <v>2</v>
      </c>
      <c r="E17" s="7">
        <f>'Børn og Undervisning-anlæg'!F19</f>
        <v>11725756</v>
      </c>
    </row>
    <row r="18" spans="2:5" s="6" customFormat="1" ht="12.75">
      <c r="B18" s="6" t="s">
        <v>1</v>
      </c>
      <c r="E18" s="7">
        <f>'Kultur og Fritid-anlæg'!G13</f>
        <v>464595</v>
      </c>
    </row>
    <row r="19" spans="2:5" s="6" customFormat="1" ht="12.75">
      <c r="B19" s="6" t="s">
        <v>19</v>
      </c>
      <c r="E19" s="7">
        <f>'Social og Sundhed-anlæg'!G20</f>
        <v>7101092</v>
      </c>
    </row>
    <row r="20" spans="2:5" s="6" customFormat="1" ht="12.75">
      <c r="B20" s="6" t="s">
        <v>3</v>
      </c>
      <c r="E20" s="7">
        <f>'Arbejdsmarked og Integra.-anlæg'!G11</f>
        <v>0</v>
      </c>
    </row>
    <row r="21" spans="2:6" s="6" customFormat="1" ht="12.75">
      <c r="B21" s="6" t="s">
        <v>149</v>
      </c>
      <c r="E21" s="7">
        <f>Byggemodning!G11</f>
        <v>9308753</v>
      </c>
      <c r="F21" s="113"/>
    </row>
    <row r="22" spans="2:6" s="6" customFormat="1" ht="12.75">
      <c r="B22" s="18" t="s">
        <v>192</v>
      </c>
      <c r="E22" s="7">
        <f>SUM(Byggemodning!G15)</f>
        <v>-7589931</v>
      </c>
      <c r="F22" s="113"/>
    </row>
    <row r="23" spans="2:6" s="6" customFormat="1" ht="12.75">
      <c r="B23" s="6" t="s">
        <v>166</v>
      </c>
      <c r="D23" s="7"/>
      <c r="E23" s="7"/>
      <c r="F23" s="113"/>
    </row>
    <row r="24" spans="2:5" s="6" customFormat="1" ht="20">
      <c r="B24" s="37" t="s">
        <v>7</v>
      </c>
      <c r="C24" s="9"/>
      <c r="D24" s="9"/>
      <c r="E24" s="10">
        <f>SUM(E15:E23)</f>
        <v>43965832.71</v>
      </c>
    </row>
    <row r="25" s="6" customFormat="1" ht="12.75">
      <c r="E25" s="7"/>
    </row>
    <row r="26" spans="2:5" s="6" customFormat="1" ht="13">
      <c r="B26" s="5" t="s">
        <v>6</v>
      </c>
      <c r="E26" s="7"/>
    </row>
    <row r="27" spans="2:5" s="6" customFormat="1" ht="12.75">
      <c r="B27" s="88" t="s">
        <v>335</v>
      </c>
      <c r="C27" s="11"/>
      <c r="D27" s="88" t="s">
        <v>624</v>
      </c>
      <c r="E27" s="33">
        <v>-11049000</v>
      </c>
    </row>
    <row r="28" spans="2:5" s="6" customFormat="1" ht="12.75">
      <c r="B28" s="88" t="s">
        <v>328</v>
      </c>
      <c r="C28" s="11"/>
      <c r="D28" s="11"/>
      <c r="E28" s="33">
        <v>2561191</v>
      </c>
    </row>
    <row r="29" spans="2:5" s="6" customFormat="1" ht="12.75">
      <c r="B29" s="11"/>
      <c r="C29" s="11"/>
      <c r="D29" s="11"/>
      <c r="E29" s="12"/>
    </row>
    <row r="30" spans="2:5" s="6" customFormat="1" ht="13">
      <c r="B30" s="8" t="s">
        <v>18</v>
      </c>
      <c r="C30" s="9"/>
      <c r="D30" s="9"/>
      <c r="E30" s="10">
        <f>SUM(E27:E29)</f>
        <v>-8487809</v>
      </c>
    </row>
    <row r="31" s="6" customFormat="1" ht="12.75">
      <c r="E31" s="7"/>
    </row>
    <row r="32" spans="2:5" s="6" customFormat="1" ht="13">
      <c r="B32" s="8" t="s">
        <v>8</v>
      </c>
      <c r="C32" s="9"/>
      <c r="D32" s="9"/>
      <c r="E32" s="10">
        <f>E11+E24+E30</f>
        <v>126798971.71000001</v>
      </c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workbookViewId="0" topLeftCell="A4">
      <selection activeCell="D23" sqref="D23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42.421875" style="0" customWidth="1"/>
    <col min="4" max="4" width="13.421875" style="0" customWidth="1"/>
    <col min="5" max="5" width="11.57421875" style="0" customWidth="1"/>
    <col min="6" max="6" width="14.57421875" style="0" customWidth="1"/>
  </cols>
  <sheetData>
    <row r="4" spans="1:6" ht="13" thickBot="1">
      <c r="A4" s="150"/>
      <c r="B4" s="200"/>
      <c r="C4" s="200"/>
      <c r="D4" s="200"/>
      <c r="E4" s="200"/>
      <c r="F4" s="200"/>
    </row>
    <row r="5" spans="1:6" ht="25.5" thickBot="1">
      <c r="A5" s="150"/>
      <c r="B5" s="226" t="s">
        <v>333</v>
      </c>
      <c r="C5" s="227"/>
      <c r="D5" s="227"/>
      <c r="E5" s="227"/>
      <c r="F5" s="228"/>
    </row>
    <row r="6" spans="1:6" ht="12.75">
      <c r="A6" s="150"/>
      <c r="B6" s="150"/>
      <c r="C6" s="150"/>
      <c r="D6" s="150"/>
      <c r="E6" s="150"/>
      <c r="F6" s="150"/>
    </row>
    <row r="7" spans="1:6" ht="18">
      <c r="A7" s="150"/>
      <c r="B7" s="202" t="s">
        <v>12</v>
      </c>
      <c r="C7" s="201"/>
      <c r="D7" s="200"/>
      <c r="E7" s="200"/>
      <c r="F7" s="200"/>
    </row>
    <row r="8" spans="1:6" ht="18">
      <c r="A8" s="150"/>
      <c r="B8" s="202" t="s">
        <v>16</v>
      </c>
      <c r="C8" s="200"/>
      <c r="D8" s="200"/>
      <c r="E8" s="200"/>
      <c r="F8" s="200"/>
    </row>
    <row r="9" spans="1:6" ht="39">
      <c r="A9" s="150"/>
      <c r="B9" s="204" t="s">
        <v>287</v>
      </c>
      <c r="C9" s="204" t="s">
        <v>23</v>
      </c>
      <c r="D9" s="205" t="s">
        <v>331</v>
      </c>
      <c r="E9" s="205" t="s">
        <v>332</v>
      </c>
      <c r="F9" s="203" t="s">
        <v>330</v>
      </c>
    </row>
    <row r="10" spans="1:6" ht="30.75" customHeight="1">
      <c r="A10" s="150"/>
      <c r="B10" s="200"/>
      <c r="C10" s="200"/>
      <c r="D10" s="200"/>
      <c r="E10" s="200"/>
      <c r="F10" s="207" t="s">
        <v>20</v>
      </c>
    </row>
    <row r="11" spans="1:6" ht="12.75">
      <c r="A11" s="150"/>
      <c r="B11" s="210"/>
      <c r="C11" s="209"/>
      <c r="D11" s="211"/>
      <c r="E11" s="211"/>
      <c r="F11" s="211"/>
    </row>
    <row r="12" spans="1:6" ht="17.25" customHeight="1">
      <c r="A12" s="150"/>
      <c r="B12" s="212" t="s">
        <v>319</v>
      </c>
      <c r="C12" s="215" t="s">
        <v>623</v>
      </c>
      <c r="D12" s="211">
        <v>59636688</v>
      </c>
      <c r="E12" s="211">
        <v>56718712</v>
      </c>
      <c r="F12" s="211">
        <v>2917976</v>
      </c>
    </row>
    <row r="13" spans="1:6" ht="17.25" customHeight="1">
      <c r="A13" s="150"/>
      <c r="B13" s="216" t="s">
        <v>620</v>
      </c>
      <c r="C13" s="213" t="s">
        <v>321</v>
      </c>
      <c r="D13" s="211">
        <v>2189000</v>
      </c>
      <c r="E13" s="211">
        <v>1371504</v>
      </c>
      <c r="F13" s="211">
        <v>817496</v>
      </c>
    </row>
    <row r="14" spans="1:6" ht="17.25" customHeight="1">
      <c r="A14" s="150"/>
      <c r="B14" s="214" t="s">
        <v>320</v>
      </c>
      <c r="C14" s="213" t="s">
        <v>321</v>
      </c>
      <c r="D14" s="211">
        <v>1061100</v>
      </c>
      <c r="E14" s="211">
        <v>405197</v>
      </c>
      <c r="F14" s="211">
        <v>655903</v>
      </c>
    </row>
    <row r="15" spans="1:6" ht="17.25" customHeight="1">
      <c r="A15" s="150"/>
      <c r="B15" s="214" t="s">
        <v>322</v>
      </c>
      <c r="C15" s="213" t="s">
        <v>323</v>
      </c>
      <c r="D15" s="211">
        <v>659511</v>
      </c>
      <c r="E15" s="211">
        <v>90784</v>
      </c>
      <c r="F15" s="211">
        <v>568727</v>
      </c>
    </row>
    <row r="16" spans="1:6" ht="17.25" customHeight="1">
      <c r="A16" s="150"/>
      <c r="B16" s="214" t="s">
        <v>324</v>
      </c>
      <c r="C16" s="213" t="s">
        <v>325</v>
      </c>
      <c r="D16" s="211">
        <v>14786480</v>
      </c>
      <c r="E16" s="211">
        <v>8870310</v>
      </c>
      <c r="F16" s="211">
        <v>5916170</v>
      </c>
    </row>
    <row r="17" spans="1:6" ht="17.25" customHeight="1">
      <c r="A17" s="150"/>
      <c r="B17" s="214" t="s">
        <v>326</v>
      </c>
      <c r="C17" s="213" t="s">
        <v>327</v>
      </c>
      <c r="D17" s="211">
        <v>441850</v>
      </c>
      <c r="E17" s="211">
        <v>378879</v>
      </c>
      <c r="F17" s="211">
        <v>62971</v>
      </c>
    </row>
    <row r="18" spans="1:6" ht="17.25" customHeight="1">
      <c r="A18" s="150"/>
      <c r="B18" s="216" t="s">
        <v>621</v>
      </c>
      <c r="C18" s="215" t="s">
        <v>622</v>
      </c>
      <c r="D18" s="211">
        <v>1013000</v>
      </c>
      <c r="E18" s="211">
        <v>226487</v>
      </c>
      <c r="F18" s="211">
        <v>786513</v>
      </c>
    </row>
    <row r="19" spans="1:6" ht="12.75">
      <c r="A19" s="150"/>
      <c r="B19" s="206"/>
      <c r="C19" s="206"/>
      <c r="D19" s="208">
        <v>79787629</v>
      </c>
      <c r="E19" s="208">
        <v>68061873</v>
      </c>
      <c r="F19" s="208">
        <v>11725756</v>
      </c>
    </row>
    <row r="21" ht="12.75">
      <c r="F21" s="153"/>
    </row>
  </sheetData>
  <mergeCells count="1">
    <mergeCell ref="B5:F5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D23" sqref="D23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28.421875" style="0" customWidth="1"/>
    <col min="5" max="6" width="13.421875" style="0" customWidth="1"/>
    <col min="7" max="7" width="14.00390625" style="0" customWidth="1"/>
    <col min="8" max="8" width="12.421875" style="4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5"/>
    </row>
    <row r="4" spans="2:3" ht="18">
      <c r="B4" s="35" t="s">
        <v>11</v>
      </c>
      <c r="C4" s="2"/>
    </row>
    <row r="5" ht="18">
      <c r="B5" s="35" t="s">
        <v>16</v>
      </c>
    </row>
    <row r="6" spans="2:8" s="1" customFormat="1" ht="39" customHeight="1">
      <c r="B6" s="52" t="s">
        <v>23</v>
      </c>
      <c r="C6" s="52"/>
      <c r="D6" s="53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4.75" customHeight="1">
      <c r="G7" s="100" t="s">
        <v>20</v>
      </c>
    </row>
    <row r="8" ht="12.75">
      <c r="H8"/>
    </row>
    <row r="9" spans="2:8" ht="12.75">
      <c r="B9" s="81" t="s">
        <v>22</v>
      </c>
      <c r="C9" s="81"/>
      <c r="D9" s="81"/>
      <c r="E9" s="83"/>
      <c r="F9" s="83"/>
      <c r="G9" s="83"/>
      <c r="H9"/>
    </row>
    <row r="10" spans="2:7" s="116" customFormat="1" ht="12.75">
      <c r="B10" s="81" t="s">
        <v>448</v>
      </c>
      <c r="C10" s="81"/>
      <c r="D10" s="128" t="s">
        <v>449</v>
      </c>
      <c r="E10" s="83">
        <v>8899209</v>
      </c>
      <c r="F10" s="83">
        <v>9903464</v>
      </c>
      <c r="G10" s="83">
        <f>E10-F10</f>
        <v>-1004255</v>
      </c>
    </row>
    <row r="11" spans="2:8" ht="12.75">
      <c r="B11" s="81" t="s">
        <v>384</v>
      </c>
      <c r="C11" s="81"/>
      <c r="D11" s="87">
        <v>350850</v>
      </c>
      <c r="E11" s="83">
        <v>1468850</v>
      </c>
      <c r="F11" s="83">
        <v>0</v>
      </c>
      <c r="G11" s="83">
        <f>E11-F11</f>
        <v>1468850</v>
      </c>
      <c r="H11" s="13"/>
    </row>
    <row r="12" spans="2:7" ht="12.75">
      <c r="B12" s="85"/>
      <c r="C12" s="81"/>
      <c r="D12" s="87"/>
      <c r="E12" s="83"/>
      <c r="F12" s="83"/>
      <c r="G12" s="83"/>
    </row>
    <row r="13" spans="2:7" ht="13">
      <c r="B13" s="82" t="s">
        <v>10</v>
      </c>
      <c r="C13" s="82"/>
      <c r="D13" s="82"/>
      <c r="E13" s="84">
        <f>SUM(E8:E12)</f>
        <v>10368059</v>
      </c>
      <c r="F13" s="84">
        <f>SUM(F8:F12)</f>
        <v>9903464</v>
      </c>
      <c r="G13" s="84">
        <f>SUM(G9:G11)</f>
        <v>464595</v>
      </c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 topLeftCell="A1">
      <selection activeCell="D23" sqref="D23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8.421875" style="0" customWidth="1"/>
    <col min="4" max="4" width="10.421875" style="34" customWidth="1"/>
    <col min="5" max="5" width="10.421875" style="0" customWidth="1"/>
    <col min="6" max="7" width="11.421875" style="0" customWidth="1"/>
    <col min="8" max="8" width="9.421875" style="4" customWidth="1"/>
    <col min="9" max="11" width="9.140625" style="0" hidden="1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57"/>
      <c r="E2" s="44"/>
      <c r="F2" s="44"/>
      <c r="G2" s="44"/>
      <c r="H2" s="45"/>
    </row>
    <row r="4" spans="2:3" ht="18">
      <c r="B4" s="35" t="s">
        <v>26</v>
      </c>
      <c r="C4" s="35"/>
    </row>
    <row r="5" spans="2:3" ht="18">
      <c r="B5" s="35" t="s">
        <v>16</v>
      </c>
      <c r="C5" s="1"/>
    </row>
    <row r="6" spans="2:8" s="1" customFormat="1" ht="53.9" customHeight="1">
      <c r="B6" s="52" t="s">
        <v>23</v>
      </c>
      <c r="C6" s="52"/>
      <c r="D6" s="58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6.25" customHeight="1">
      <c r="G7" s="40" t="s">
        <v>20</v>
      </c>
    </row>
    <row r="8" spans="2:8" ht="13">
      <c r="B8" s="64"/>
      <c r="C8" s="61"/>
      <c r="D8" s="89"/>
      <c r="E8" s="67"/>
      <c r="F8" s="67"/>
      <c r="G8" s="67"/>
      <c r="H8" s="69"/>
    </row>
    <row r="9" spans="2:9" ht="12.75">
      <c r="B9" s="61"/>
      <c r="C9" s="61"/>
      <c r="D9" s="89"/>
      <c r="E9" s="67"/>
      <c r="F9" s="67"/>
      <c r="G9" s="67"/>
      <c r="H9" s="90"/>
      <c r="I9" t="s">
        <v>228</v>
      </c>
    </row>
    <row r="10" spans="2:8" ht="12.75">
      <c r="B10" s="61" t="s">
        <v>293</v>
      </c>
      <c r="C10" s="61"/>
      <c r="D10" s="89" t="s">
        <v>294</v>
      </c>
      <c r="E10" s="67">
        <v>4631155</v>
      </c>
      <c r="F10" s="67">
        <v>721184</v>
      </c>
      <c r="G10" s="67">
        <f>E10-F10</f>
        <v>3909971</v>
      </c>
      <c r="H10" s="90"/>
    </row>
    <row r="11" spans="2:8" ht="12.75">
      <c r="B11" s="61" t="s">
        <v>498</v>
      </c>
      <c r="C11" s="61"/>
      <c r="D11" s="89" t="s">
        <v>499</v>
      </c>
      <c r="E11" s="67">
        <v>-1100000</v>
      </c>
      <c r="F11" s="67">
        <v>-1530000</v>
      </c>
      <c r="G11" s="67">
        <f>E11-F11</f>
        <v>430000</v>
      </c>
      <c r="H11" s="90"/>
    </row>
    <row r="12" spans="2:8" s="200" customFormat="1" ht="12.75">
      <c r="B12" s="61" t="s">
        <v>625</v>
      </c>
      <c r="C12" s="61"/>
      <c r="D12" s="89" t="s">
        <v>626</v>
      </c>
      <c r="E12" s="67">
        <v>0</v>
      </c>
      <c r="F12" s="67">
        <v>32154</v>
      </c>
      <c r="G12" s="67">
        <v>-32154</v>
      </c>
      <c r="H12" s="90"/>
    </row>
    <row r="13" spans="2:8" ht="12.75">
      <c r="B13" s="61" t="s">
        <v>500</v>
      </c>
      <c r="C13" s="67"/>
      <c r="D13" s="89" t="s">
        <v>501</v>
      </c>
      <c r="E13" s="67">
        <v>501980</v>
      </c>
      <c r="F13" s="67">
        <v>64858</v>
      </c>
      <c r="G13" s="67">
        <f aca="true" t="shared" si="0" ref="G13:G14">E13-F13</f>
        <v>437122</v>
      </c>
      <c r="H13" s="90"/>
    </row>
    <row r="14" spans="2:8" s="116" customFormat="1" ht="12.75">
      <c r="B14" s="61" t="s">
        <v>504</v>
      </c>
      <c r="C14" s="67"/>
      <c r="D14" s="89" t="s">
        <v>502</v>
      </c>
      <c r="E14" s="67">
        <v>1013000</v>
      </c>
      <c r="F14" s="67">
        <v>0</v>
      </c>
      <c r="G14" s="67">
        <f t="shared" si="0"/>
        <v>1013000</v>
      </c>
      <c r="H14" s="90"/>
    </row>
    <row r="15" spans="2:8" ht="12.75">
      <c r="B15" s="61" t="s">
        <v>505</v>
      </c>
      <c r="C15" s="61"/>
      <c r="D15" s="89" t="s">
        <v>295</v>
      </c>
      <c r="E15" s="67">
        <v>2584367</v>
      </c>
      <c r="F15" s="67">
        <v>2185831</v>
      </c>
      <c r="G15" s="67">
        <f aca="true" t="shared" si="1" ref="G15:G18">E15-F15</f>
        <v>398536</v>
      </c>
      <c r="H15" s="90"/>
    </row>
    <row r="16" spans="2:8" ht="12.75">
      <c r="B16" s="91" t="s">
        <v>506</v>
      </c>
      <c r="C16" s="61"/>
      <c r="D16" s="89" t="s">
        <v>296</v>
      </c>
      <c r="E16" s="67">
        <v>531855</v>
      </c>
      <c r="F16" s="67">
        <v>-675</v>
      </c>
      <c r="G16" s="67">
        <f t="shared" si="1"/>
        <v>532530</v>
      </c>
      <c r="H16" s="90"/>
    </row>
    <row r="17" spans="2:8" ht="12.75">
      <c r="B17" s="61" t="s">
        <v>507</v>
      </c>
      <c r="C17" s="61"/>
      <c r="D17" s="89" t="s">
        <v>187</v>
      </c>
      <c r="E17" s="67">
        <v>376750</v>
      </c>
      <c r="F17" s="67">
        <v>93997</v>
      </c>
      <c r="G17" s="67">
        <f t="shared" si="1"/>
        <v>282753</v>
      </c>
      <c r="H17" s="90"/>
    </row>
    <row r="18" spans="2:8" ht="12.75">
      <c r="B18" s="61" t="s">
        <v>508</v>
      </c>
      <c r="C18" s="61"/>
      <c r="D18" s="89" t="s">
        <v>503</v>
      </c>
      <c r="E18" s="67">
        <v>4903000</v>
      </c>
      <c r="F18" s="67">
        <v>4773666</v>
      </c>
      <c r="G18" s="67">
        <f t="shared" si="1"/>
        <v>129334</v>
      </c>
      <c r="H18" s="90"/>
    </row>
    <row r="19" spans="2:8" s="1" customFormat="1" ht="13">
      <c r="B19" s="61"/>
      <c r="C19" s="61"/>
      <c r="D19" s="92"/>
      <c r="E19" s="67"/>
      <c r="F19" s="67"/>
      <c r="G19" s="67"/>
      <c r="H19" s="90"/>
    </row>
    <row r="20" spans="2:8" ht="13">
      <c r="B20" s="64" t="s">
        <v>10</v>
      </c>
      <c r="C20" s="64"/>
      <c r="D20" s="93"/>
      <c r="E20" s="74">
        <f>SUM(E10:E19)</f>
        <v>13442107</v>
      </c>
      <c r="F20" s="74">
        <f>SUM(F10:F19)</f>
        <v>6341015</v>
      </c>
      <c r="G20" s="74">
        <f>SUM(G10:G18)</f>
        <v>7101092</v>
      </c>
      <c r="H20" s="76"/>
    </row>
    <row r="25" ht="12.75">
      <c r="F25" s="117"/>
    </row>
  </sheetData>
  <printOptions/>
  <pageMargins left="0.3937007874015748" right="0.3937007874015748" top="0.7480314960629921" bottom="0.3937007874015748" header="0" footer="0"/>
  <pageSetup fitToHeight="0"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 topLeftCell="D1">
      <selection activeCell="D23" sqref="D2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5" max="5" width="12.421875" style="0" customWidth="1"/>
    <col min="6" max="6" width="11.421875" style="0" customWidth="1"/>
    <col min="7" max="7" width="14.421875" style="0" customWidth="1"/>
    <col min="8" max="8" width="13.421875" style="4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5"/>
    </row>
    <row r="4" spans="2:3" ht="18">
      <c r="B4" s="35" t="s">
        <v>13</v>
      </c>
      <c r="C4" s="2"/>
    </row>
    <row r="5" ht="18">
      <c r="B5" s="35" t="s">
        <v>16</v>
      </c>
    </row>
    <row r="6" spans="2:8" s="1" customFormat="1" ht="39" customHeight="1">
      <c r="B6" s="52" t="s">
        <v>23</v>
      </c>
      <c r="C6" s="52"/>
      <c r="D6" s="53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4.75" customHeight="1">
      <c r="G7" s="40" t="s">
        <v>20</v>
      </c>
    </row>
    <row r="8" ht="14.15" customHeight="1">
      <c r="G8" s="23"/>
    </row>
    <row r="9" spans="5:8" ht="12.75">
      <c r="E9" s="3"/>
      <c r="F9" s="3"/>
      <c r="G9" s="3">
        <f>SUM(E9-F9)</f>
        <v>0</v>
      </c>
      <c r="H9" s="13"/>
    </row>
    <row r="10" spans="5:8" ht="12.75">
      <c r="E10" s="3"/>
      <c r="F10" s="3"/>
      <c r="G10" s="3"/>
      <c r="H10" s="13"/>
    </row>
    <row r="11" spans="2:8" s="1" customFormat="1" ht="13">
      <c r="B11" s="1" t="s">
        <v>10</v>
      </c>
      <c r="E11" s="14">
        <f>SUM(E8:E10)</f>
        <v>0</v>
      </c>
      <c r="F11" s="14">
        <f>SUM(F8:F10)</f>
        <v>0</v>
      </c>
      <c r="G11" s="14">
        <f>SUM(G9:G9)</f>
        <v>0</v>
      </c>
      <c r="H11" s="15"/>
    </row>
    <row r="12" spans="5:8" ht="12.75">
      <c r="E12" s="3"/>
      <c r="F12" s="3"/>
      <c r="G12" s="3"/>
      <c r="H12" s="13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 topLeftCell="A4">
      <selection activeCell="D23" sqref="D2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421875" style="0" customWidth="1"/>
    <col min="5" max="5" width="11.421875" style="0" customWidth="1"/>
    <col min="6" max="6" width="12.421875" style="0" customWidth="1"/>
    <col min="7" max="7" width="13.421875" style="0" customWidth="1"/>
    <col min="8" max="8" width="11.421875" style="4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4"/>
    </row>
    <row r="4" spans="2:3" ht="18">
      <c r="B4" s="35" t="s">
        <v>25</v>
      </c>
      <c r="C4" s="2"/>
    </row>
    <row r="5" ht="18">
      <c r="B5" s="35" t="s">
        <v>148</v>
      </c>
    </row>
    <row r="6" spans="2:8" s="1" customFormat="1" ht="39" customHeight="1">
      <c r="B6" s="52" t="s">
        <v>23</v>
      </c>
      <c r="C6" s="52"/>
      <c r="D6" s="53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4.75" customHeight="1">
      <c r="G7" s="40" t="s">
        <v>20</v>
      </c>
    </row>
    <row r="8" spans="3:7" ht="14.15" customHeight="1">
      <c r="C8" s="78" t="s">
        <v>190</v>
      </c>
      <c r="G8" s="23"/>
    </row>
    <row r="9" spans="2:8" s="20" customFormat="1" ht="12.75" customHeight="1">
      <c r="B9" s="27">
        <v>502</v>
      </c>
      <c r="C9" s="28" t="s">
        <v>146</v>
      </c>
      <c r="D9" s="42" t="s">
        <v>168</v>
      </c>
      <c r="E9" s="29">
        <v>8994504</v>
      </c>
      <c r="F9" s="29">
        <v>2010212</v>
      </c>
      <c r="G9" s="29">
        <v>6984292</v>
      </c>
      <c r="H9" s="21" t="s">
        <v>445</v>
      </c>
    </row>
    <row r="10" spans="2:8" s="20" customFormat="1" ht="12.75" customHeight="1">
      <c r="B10" s="27">
        <v>502</v>
      </c>
      <c r="C10" s="28" t="s">
        <v>147</v>
      </c>
      <c r="D10" s="42" t="s">
        <v>169</v>
      </c>
      <c r="E10" s="29">
        <v>2841080</v>
      </c>
      <c r="F10" s="29">
        <v>516619</v>
      </c>
      <c r="G10" s="79">
        <v>2324461</v>
      </c>
      <c r="H10" s="21" t="s">
        <v>445</v>
      </c>
    </row>
    <row r="11" spans="3:8" s="1" customFormat="1" ht="13">
      <c r="C11" s="1" t="s">
        <v>191</v>
      </c>
      <c r="E11" s="14"/>
      <c r="F11" s="14"/>
      <c r="G11" s="14">
        <f>SUM(G9:G10)</f>
        <v>9308753</v>
      </c>
      <c r="H11" s="15"/>
    </row>
    <row r="12" spans="5:8" s="1" customFormat="1" ht="13">
      <c r="E12" s="14"/>
      <c r="F12" s="14"/>
      <c r="G12" s="14"/>
      <c r="H12" s="15"/>
    </row>
    <row r="13" spans="5:8" ht="12.75">
      <c r="E13" s="3"/>
      <c r="F13" s="3"/>
      <c r="G13" s="3"/>
      <c r="H13" s="13"/>
    </row>
    <row r="14" ht="12.75">
      <c r="C14" s="78" t="s">
        <v>193</v>
      </c>
    </row>
    <row r="15" spans="2:8" s="20" customFormat="1" ht="12.75" customHeight="1">
      <c r="B15" s="27">
        <v>103</v>
      </c>
      <c r="C15" s="77" t="s">
        <v>188</v>
      </c>
      <c r="D15" s="42" t="s">
        <v>168</v>
      </c>
      <c r="E15" s="29"/>
      <c r="F15" s="29"/>
      <c r="G15" s="80">
        <v>-7589931</v>
      </c>
      <c r="H15" s="21" t="s">
        <v>445</v>
      </c>
    </row>
    <row r="17" ht="12.75">
      <c r="G17" s="3"/>
    </row>
    <row r="18" spans="6:7" ht="12.75">
      <c r="F18" t="s">
        <v>14</v>
      </c>
      <c r="G18" s="3">
        <f>SUM(G11:G15)</f>
        <v>1718822</v>
      </c>
    </row>
    <row r="23" ht="12.75">
      <c r="F23" s="117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D23" sqref="D2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4" max="4" width="8.421875" style="0" customWidth="1"/>
    <col min="5" max="6" width="12.421875" style="0" customWidth="1"/>
    <col min="7" max="7" width="14.421875" style="0" customWidth="1"/>
    <col min="8" max="8" width="13.421875" style="4" customWidth="1"/>
    <col min="9" max="9" width="14.421875" style="0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4"/>
    </row>
    <row r="4" spans="2:3" ht="17.5">
      <c r="B4" s="2" t="s">
        <v>9</v>
      </c>
      <c r="C4" s="2"/>
    </row>
    <row r="5" ht="17.5">
      <c r="B5" s="2" t="s">
        <v>150</v>
      </c>
    </row>
    <row r="6" spans="2:8" s="1" customFormat="1" ht="39" customHeight="1">
      <c r="B6" s="52" t="s">
        <v>23</v>
      </c>
      <c r="C6" s="52"/>
      <c r="D6" s="53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4.75" customHeight="1">
      <c r="G7" s="40" t="s">
        <v>20</v>
      </c>
    </row>
    <row r="8" ht="14.15" customHeight="1">
      <c r="G8" s="23"/>
    </row>
    <row r="9" spans="2:8" ht="12.75">
      <c r="B9">
        <v>502</v>
      </c>
      <c r="C9" t="s">
        <v>189</v>
      </c>
      <c r="E9" s="3"/>
      <c r="F9" s="3"/>
      <c r="G9" s="3">
        <v>-1258735</v>
      </c>
      <c r="H9" s="13" t="s">
        <v>445</v>
      </c>
    </row>
    <row r="10" spans="3:8" ht="12.75">
      <c r="C10" t="s">
        <v>194</v>
      </c>
      <c r="E10" s="3"/>
      <c r="F10" s="3" t="s">
        <v>201</v>
      </c>
      <c r="G10" s="3">
        <v>190381</v>
      </c>
      <c r="H10" s="13" t="s">
        <v>445</v>
      </c>
    </row>
    <row r="11" spans="5:8" ht="12.75">
      <c r="E11" s="3"/>
      <c r="F11" s="3"/>
      <c r="G11" s="3"/>
      <c r="H11" s="13"/>
    </row>
    <row r="12" spans="2:8" s="1" customFormat="1" ht="13">
      <c r="B12" s="1" t="s">
        <v>10</v>
      </c>
      <c r="E12" s="14"/>
      <c r="F12" s="14"/>
      <c r="G12" s="14">
        <f>SUM(G9:G10)</f>
        <v>-1068354</v>
      </c>
      <c r="H12" s="15"/>
    </row>
    <row r="13" spans="5:8" ht="12.75">
      <c r="E13" s="3"/>
      <c r="F13" s="3"/>
      <c r="G13" s="3"/>
      <c r="H13" s="13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24" sqref="K24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42"/>
  <sheetViews>
    <sheetView workbookViewId="0" topLeftCell="A1">
      <pane ySplit="6" topLeftCell="A121" activePane="bottomLeft" state="frozen"/>
      <selection pane="topLeft" activeCell="D23" sqref="D23"/>
      <selection pane="bottomLeft" activeCell="D23" sqref="D2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3.421875" style="0" customWidth="1"/>
    <col min="5" max="5" width="12.421875" style="0" customWidth="1"/>
    <col min="6" max="6" width="11.421875" style="0" customWidth="1"/>
    <col min="7" max="7" width="14.00390625" style="0" customWidth="1"/>
    <col min="8" max="8" width="8.421875" style="4" customWidth="1"/>
    <col min="9" max="9" width="10.421875" style="0" bestFit="1" customWidth="1"/>
    <col min="10" max="10" width="13.57421875" style="0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94"/>
    </row>
    <row r="4" spans="2:3" ht="18">
      <c r="B4" s="35" t="s">
        <v>9</v>
      </c>
      <c r="C4" s="2"/>
    </row>
    <row r="5" ht="18">
      <c r="B5" s="35" t="s">
        <v>15</v>
      </c>
    </row>
    <row r="6" spans="2:8" s="1" customFormat="1" ht="66.75" customHeight="1">
      <c r="B6" s="52" t="s">
        <v>227</v>
      </c>
      <c r="C6" s="52"/>
      <c r="D6" s="53" t="s">
        <v>24</v>
      </c>
      <c r="E6" s="54" t="s">
        <v>331</v>
      </c>
      <c r="F6" s="54" t="s">
        <v>332</v>
      </c>
      <c r="G6" s="54" t="s">
        <v>330</v>
      </c>
      <c r="H6" s="54" t="s">
        <v>17</v>
      </c>
    </row>
    <row r="7" ht="26">
      <c r="G7" s="100" t="s">
        <v>20</v>
      </c>
    </row>
    <row r="8" spans="2:8" s="59" customFormat="1" ht="13">
      <c r="B8" s="82" t="s">
        <v>21</v>
      </c>
      <c r="C8" s="81"/>
      <c r="D8" s="81"/>
      <c r="E8" s="81"/>
      <c r="F8" s="81"/>
      <c r="G8" s="81"/>
      <c r="H8" s="96"/>
    </row>
    <row r="9" s="59" customFormat="1" ht="12.75">
      <c r="H9" s="97"/>
    </row>
    <row r="10" spans="2:8" s="59" customFormat="1" ht="12.75">
      <c r="B10" s="81"/>
      <c r="C10" s="81" t="s">
        <v>83</v>
      </c>
      <c r="D10" s="81"/>
      <c r="E10" s="110"/>
      <c r="F10" s="110"/>
      <c r="G10" s="110"/>
      <c r="H10" s="104"/>
    </row>
    <row r="11" spans="2:8" s="59" customFormat="1" ht="12.75">
      <c r="B11" s="81">
        <v>502</v>
      </c>
      <c r="C11" s="81" t="s">
        <v>229</v>
      </c>
      <c r="D11" s="81" t="s">
        <v>199</v>
      </c>
      <c r="E11" s="114">
        <v>-472526</v>
      </c>
      <c r="F11" s="114">
        <v>-814192</v>
      </c>
      <c r="G11" s="114">
        <f>E11-F11</f>
        <v>341666</v>
      </c>
      <c r="H11" s="104" t="s">
        <v>370</v>
      </c>
    </row>
    <row r="12" spans="2:9" s="59" customFormat="1" ht="12.75">
      <c r="B12" s="81">
        <v>502</v>
      </c>
      <c r="C12" s="81" t="s">
        <v>230</v>
      </c>
      <c r="D12" s="81" t="s">
        <v>92</v>
      </c>
      <c r="E12" s="114">
        <v>38512</v>
      </c>
      <c r="F12" s="114">
        <v>8709</v>
      </c>
      <c r="G12" s="114">
        <f>E12-F12</f>
        <v>29803</v>
      </c>
      <c r="H12" s="145" t="s">
        <v>370</v>
      </c>
      <c r="I12" s="118"/>
    </row>
    <row r="13" spans="2:9" s="59" customFormat="1" ht="12.75">
      <c r="B13" s="81">
        <v>502</v>
      </c>
      <c r="C13" s="81" t="s">
        <v>114</v>
      </c>
      <c r="D13" s="81" t="s">
        <v>115</v>
      </c>
      <c r="E13" s="114">
        <v>-228938</v>
      </c>
      <c r="F13" s="114">
        <v>-112810</v>
      </c>
      <c r="G13" s="114">
        <f>E13-F13</f>
        <v>-116128</v>
      </c>
      <c r="H13" s="145" t="s">
        <v>370</v>
      </c>
      <c r="I13" s="118"/>
    </row>
    <row r="14" spans="2:9" s="59" customFormat="1" ht="12.75">
      <c r="B14" s="81">
        <v>502</v>
      </c>
      <c r="C14" s="81" t="s">
        <v>116</v>
      </c>
      <c r="D14" s="81" t="s">
        <v>117</v>
      </c>
      <c r="E14" s="114">
        <v>-811285</v>
      </c>
      <c r="F14" s="114">
        <v>-275164</v>
      </c>
      <c r="G14" s="114">
        <f>E14-F14</f>
        <v>-536121</v>
      </c>
      <c r="H14" s="145" t="s">
        <v>370</v>
      </c>
      <c r="I14" s="118"/>
    </row>
    <row r="15" spans="2:8" s="59" customFormat="1" ht="12.75">
      <c r="B15" s="81"/>
      <c r="C15" s="81"/>
      <c r="D15" s="81"/>
      <c r="E15" s="83"/>
      <c r="F15" s="83"/>
      <c r="G15" s="83"/>
      <c r="H15" s="104"/>
    </row>
    <row r="16" spans="2:9" s="59" customFormat="1" ht="12.75">
      <c r="B16" s="81">
        <v>100</v>
      </c>
      <c r="C16" s="81" t="s">
        <v>122</v>
      </c>
      <c r="D16" s="81" t="s">
        <v>132</v>
      </c>
      <c r="E16" s="83">
        <v>6486037</v>
      </c>
      <c r="F16" s="83">
        <v>5992275</v>
      </c>
      <c r="G16" s="83">
        <v>308877</v>
      </c>
      <c r="H16" s="104" t="s">
        <v>509</v>
      </c>
      <c r="I16" s="118"/>
    </row>
    <row r="17" spans="2:8" s="59" customFormat="1" ht="12.75">
      <c r="B17" s="81">
        <v>101</v>
      </c>
      <c r="C17" s="81" t="s">
        <v>450</v>
      </c>
      <c r="D17" s="81" t="s">
        <v>132</v>
      </c>
      <c r="E17" s="83">
        <v>9459771</v>
      </c>
      <c r="F17" s="83">
        <v>9191149</v>
      </c>
      <c r="G17" s="83">
        <f aca="true" t="shared" si="0" ref="G17:G33">E17-F17</f>
        <v>268622</v>
      </c>
      <c r="H17" s="104" t="s">
        <v>509</v>
      </c>
    </row>
    <row r="18" spans="2:8" s="59" customFormat="1" ht="12.75">
      <c r="B18" s="81">
        <v>102</v>
      </c>
      <c r="C18" s="81" t="s">
        <v>123</v>
      </c>
      <c r="D18" s="81" t="s">
        <v>132</v>
      </c>
      <c r="E18" s="83">
        <v>8277133</v>
      </c>
      <c r="F18" s="83">
        <v>8002829</v>
      </c>
      <c r="G18" s="83">
        <f t="shared" si="0"/>
        <v>274304</v>
      </c>
      <c r="H18" s="104" t="s">
        <v>509</v>
      </c>
    </row>
    <row r="19" spans="2:8" s="59" customFormat="1" ht="12.75">
      <c r="B19" s="81">
        <v>103</v>
      </c>
      <c r="C19" s="81" t="s">
        <v>124</v>
      </c>
      <c r="D19" s="81" t="s">
        <v>132</v>
      </c>
      <c r="E19" s="83">
        <f>17130055-400000</f>
        <v>16730055</v>
      </c>
      <c r="F19" s="83">
        <v>15797192</v>
      </c>
      <c r="G19" s="83">
        <f t="shared" si="0"/>
        <v>932863</v>
      </c>
      <c r="H19" s="104" t="s">
        <v>509</v>
      </c>
    </row>
    <row r="20" spans="2:8" s="59" customFormat="1" ht="12.75">
      <c r="B20" s="81">
        <v>104</v>
      </c>
      <c r="C20" s="81" t="s">
        <v>125</v>
      </c>
      <c r="D20" s="81" t="s">
        <v>132</v>
      </c>
      <c r="E20" s="83">
        <v>11830709</v>
      </c>
      <c r="F20" s="83">
        <v>10741179</v>
      </c>
      <c r="G20" s="83">
        <v>891500</v>
      </c>
      <c r="H20" s="104" t="s">
        <v>509</v>
      </c>
    </row>
    <row r="21" spans="2:8" s="59" customFormat="1" ht="12.75">
      <c r="B21" s="81">
        <v>105</v>
      </c>
      <c r="C21" s="81" t="s">
        <v>165</v>
      </c>
      <c r="D21" s="81" t="s">
        <v>132</v>
      </c>
      <c r="E21" s="83">
        <v>5612891</v>
      </c>
      <c r="F21" s="83">
        <v>5082434</v>
      </c>
      <c r="G21" s="83">
        <f t="shared" si="0"/>
        <v>530457</v>
      </c>
      <c r="H21" s="104" t="s">
        <v>509</v>
      </c>
    </row>
    <row r="22" spans="2:8" s="59" customFormat="1" ht="12.75">
      <c r="B22" s="81">
        <v>107</v>
      </c>
      <c r="C22" s="81" t="s">
        <v>126</v>
      </c>
      <c r="D22" s="81" t="s">
        <v>132</v>
      </c>
      <c r="E22" s="83">
        <v>2013213</v>
      </c>
      <c r="F22" s="83">
        <v>1911429</v>
      </c>
      <c r="G22" s="83">
        <f t="shared" si="0"/>
        <v>101784</v>
      </c>
      <c r="H22" s="104" t="s">
        <v>509</v>
      </c>
    </row>
    <row r="23" spans="2:8" s="59" customFormat="1" ht="12.75">
      <c r="B23" s="81">
        <v>108</v>
      </c>
      <c r="C23" s="81" t="s">
        <v>127</v>
      </c>
      <c r="D23" s="81" t="s">
        <v>132</v>
      </c>
      <c r="E23" s="83">
        <v>3699046</v>
      </c>
      <c r="F23" s="83">
        <v>3282332</v>
      </c>
      <c r="G23" s="83">
        <f t="shared" si="0"/>
        <v>416714</v>
      </c>
      <c r="H23" s="104" t="s">
        <v>509</v>
      </c>
    </row>
    <row r="24" spans="2:9" s="59" customFormat="1" ht="12.75">
      <c r="B24" s="81">
        <v>109</v>
      </c>
      <c r="C24" s="81" t="s">
        <v>128</v>
      </c>
      <c r="D24" s="81" t="s">
        <v>132</v>
      </c>
      <c r="E24" s="83">
        <v>2168448</v>
      </c>
      <c r="F24" s="83">
        <v>1912001</v>
      </c>
      <c r="G24" s="83">
        <f t="shared" si="0"/>
        <v>256447</v>
      </c>
      <c r="H24" s="104" t="s">
        <v>509</v>
      </c>
      <c r="I24" s="118"/>
    </row>
    <row r="25" spans="2:8" s="59" customFormat="1" ht="12.75">
      <c r="B25" s="81">
        <v>110</v>
      </c>
      <c r="C25" s="81" t="s">
        <v>129</v>
      </c>
      <c r="D25" s="81" t="s">
        <v>132</v>
      </c>
      <c r="E25" s="83">
        <v>2346115</v>
      </c>
      <c r="F25" s="83">
        <v>2047527</v>
      </c>
      <c r="G25" s="83">
        <f t="shared" si="0"/>
        <v>298588</v>
      </c>
      <c r="H25" s="104" t="s">
        <v>509</v>
      </c>
    </row>
    <row r="26" spans="2:8" s="59" customFormat="1" ht="12.75">
      <c r="B26" s="81">
        <v>111</v>
      </c>
      <c r="C26" s="81" t="s">
        <v>1</v>
      </c>
      <c r="D26" s="81" t="s">
        <v>132</v>
      </c>
      <c r="E26" s="83">
        <v>2858725</v>
      </c>
      <c r="F26" s="83">
        <v>2644380</v>
      </c>
      <c r="G26" s="83">
        <f t="shared" si="0"/>
        <v>214345</v>
      </c>
      <c r="H26" s="104" t="s">
        <v>509</v>
      </c>
    </row>
    <row r="27" spans="2:8" s="59" customFormat="1" ht="12.75">
      <c r="B27" s="81">
        <v>401</v>
      </c>
      <c r="C27" s="81" t="s">
        <v>451</v>
      </c>
      <c r="D27" s="81" t="s">
        <v>132</v>
      </c>
      <c r="E27" s="83">
        <v>15558133</v>
      </c>
      <c r="F27" s="83">
        <v>15051646</v>
      </c>
      <c r="G27" s="83">
        <f t="shared" si="0"/>
        <v>506487</v>
      </c>
      <c r="H27" s="104" t="s">
        <v>509</v>
      </c>
    </row>
    <row r="28" spans="2:8" s="59" customFormat="1" ht="12.75">
      <c r="B28" s="81">
        <v>501</v>
      </c>
      <c r="C28" s="81" t="s">
        <v>452</v>
      </c>
      <c r="D28" s="81" t="s">
        <v>132</v>
      </c>
      <c r="E28" s="83">
        <v>2546285</v>
      </c>
      <c r="F28" s="83">
        <v>2610686</v>
      </c>
      <c r="G28" s="83">
        <f t="shared" si="0"/>
        <v>-64401</v>
      </c>
      <c r="H28" s="104" t="s">
        <v>509</v>
      </c>
    </row>
    <row r="29" spans="2:9" s="59" customFormat="1" ht="12.75">
      <c r="B29" s="81">
        <v>502</v>
      </c>
      <c r="C29" s="81" t="s">
        <v>83</v>
      </c>
      <c r="D29" s="81" t="s">
        <v>132</v>
      </c>
      <c r="E29" s="83">
        <v>30191700</v>
      </c>
      <c r="F29" s="83">
        <v>30868738</v>
      </c>
      <c r="G29" s="83">
        <f t="shared" si="0"/>
        <v>-677038</v>
      </c>
      <c r="H29" s="104" t="s">
        <v>509</v>
      </c>
      <c r="I29" s="118"/>
    </row>
    <row r="30" spans="2:8" s="59" customFormat="1" ht="12.75">
      <c r="B30" s="81">
        <v>504</v>
      </c>
      <c r="C30" s="81" t="s">
        <v>89</v>
      </c>
      <c r="D30" s="81" t="s">
        <v>132</v>
      </c>
      <c r="E30" s="83">
        <v>5153730</v>
      </c>
      <c r="F30" s="83">
        <v>4177233</v>
      </c>
      <c r="G30" s="83">
        <f t="shared" si="0"/>
        <v>976497</v>
      </c>
      <c r="H30" s="104" t="s">
        <v>509</v>
      </c>
    </row>
    <row r="31" spans="2:8" s="59" customFormat="1" ht="12.75">
      <c r="B31" s="81">
        <v>601</v>
      </c>
      <c r="C31" s="81" t="s">
        <v>130</v>
      </c>
      <c r="D31" s="81" t="s">
        <v>132</v>
      </c>
      <c r="E31" s="83">
        <v>14890729</v>
      </c>
      <c r="F31" s="83">
        <v>14017329</v>
      </c>
      <c r="G31" s="83">
        <f t="shared" si="0"/>
        <v>873400</v>
      </c>
      <c r="H31" s="104" t="s">
        <v>509</v>
      </c>
    </row>
    <row r="32" spans="2:8" s="59" customFormat="1" ht="12.75">
      <c r="B32" s="81">
        <v>602</v>
      </c>
      <c r="C32" s="81" t="s">
        <v>131</v>
      </c>
      <c r="D32" s="81" t="s">
        <v>143</v>
      </c>
      <c r="E32" s="83">
        <v>43343222</v>
      </c>
      <c r="F32" s="83">
        <v>42114730</v>
      </c>
      <c r="G32" s="83">
        <f t="shared" si="0"/>
        <v>1228492</v>
      </c>
      <c r="H32" s="104" t="s">
        <v>509</v>
      </c>
    </row>
    <row r="33" spans="2:8" s="59" customFormat="1" ht="12.75">
      <c r="B33" s="81">
        <v>605</v>
      </c>
      <c r="C33" s="81" t="s">
        <v>77</v>
      </c>
      <c r="D33" s="81" t="s">
        <v>132</v>
      </c>
      <c r="E33" s="83">
        <v>18201682</v>
      </c>
      <c r="F33" s="83">
        <v>17357505</v>
      </c>
      <c r="G33" s="114">
        <f t="shared" si="0"/>
        <v>844177</v>
      </c>
      <c r="H33" s="104" t="s">
        <v>509</v>
      </c>
    </row>
    <row r="34" spans="2:8" s="59" customFormat="1" ht="12.75">
      <c r="B34" s="81"/>
      <c r="C34" s="81"/>
      <c r="D34" s="81"/>
      <c r="E34" s="83"/>
      <c r="F34" s="83"/>
      <c r="G34" s="83"/>
      <c r="H34" s="104"/>
    </row>
    <row r="35" spans="2:8" s="59" customFormat="1" ht="13">
      <c r="B35" s="82" t="s">
        <v>158</v>
      </c>
      <c r="C35" s="81"/>
      <c r="D35" s="81"/>
      <c r="E35" s="81"/>
      <c r="F35" s="81"/>
      <c r="G35" s="81"/>
      <c r="H35" s="96" t="s">
        <v>201</v>
      </c>
    </row>
    <row r="36" spans="2:8" s="59" customFormat="1" ht="12.75">
      <c r="B36" s="81">
        <v>100</v>
      </c>
      <c r="C36" s="81" t="s">
        <v>137</v>
      </c>
      <c r="D36" s="81"/>
      <c r="E36" s="81"/>
      <c r="F36" s="81"/>
      <c r="G36" s="81"/>
      <c r="H36" s="96" t="s">
        <v>201</v>
      </c>
    </row>
    <row r="37" spans="2:8" s="59" customFormat="1" ht="12.75">
      <c r="B37" s="81"/>
      <c r="C37" s="81" t="s">
        <v>134</v>
      </c>
      <c r="D37" s="81" t="s">
        <v>132</v>
      </c>
      <c r="E37" s="83">
        <v>3047646</v>
      </c>
      <c r="F37" s="83">
        <v>2747119</v>
      </c>
      <c r="G37" s="83">
        <f>E37-F37</f>
        <v>300527</v>
      </c>
      <c r="H37" s="104" t="s">
        <v>509</v>
      </c>
    </row>
    <row r="38" spans="2:8" s="59" customFormat="1" ht="12.75">
      <c r="B38" s="81">
        <v>105</v>
      </c>
      <c r="C38" s="81" t="s">
        <v>202</v>
      </c>
      <c r="D38" s="81"/>
      <c r="E38" s="83"/>
      <c r="F38" s="83"/>
      <c r="G38" s="83"/>
      <c r="H38" s="104"/>
    </row>
    <row r="39" spans="2:8" s="59" customFormat="1" ht="12.75">
      <c r="B39" s="81"/>
      <c r="C39" s="81" t="s">
        <v>134</v>
      </c>
      <c r="D39" s="81" t="s">
        <v>231</v>
      </c>
      <c r="E39" s="83">
        <v>3724245</v>
      </c>
      <c r="F39" s="83">
        <v>3967000</v>
      </c>
      <c r="G39" s="83">
        <f>E39-F39</f>
        <v>-242755</v>
      </c>
      <c r="H39" s="104" t="s">
        <v>509</v>
      </c>
    </row>
    <row r="40" spans="2:9" s="59" customFormat="1" ht="12.75">
      <c r="B40" s="81">
        <v>107</v>
      </c>
      <c r="C40" s="81" t="s">
        <v>126</v>
      </c>
      <c r="D40" s="81"/>
      <c r="E40" s="83"/>
      <c r="F40" s="83"/>
      <c r="G40" s="83"/>
      <c r="H40" s="104"/>
      <c r="I40" s="118"/>
    </row>
    <row r="41" spans="2:8" s="59" customFormat="1" ht="12.75">
      <c r="B41" s="81"/>
      <c r="C41" s="81" t="s">
        <v>134</v>
      </c>
      <c r="D41" s="81" t="s">
        <v>132</v>
      </c>
      <c r="E41" s="83">
        <v>3933866</v>
      </c>
      <c r="F41" s="83">
        <v>4293668</v>
      </c>
      <c r="G41" s="83">
        <f>E41-F41</f>
        <v>-359802</v>
      </c>
      <c r="H41" s="104" t="s">
        <v>509</v>
      </c>
    </row>
    <row r="42" spans="2:8" s="59" customFormat="1" ht="12.75">
      <c r="B42" s="81">
        <v>108</v>
      </c>
      <c r="C42" s="81" t="s">
        <v>203</v>
      </c>
      <c r="D42" s="81"/>
      <c r="E42" s="83"/>
      <c r="F42" s="83"/>
      <c r="G42" s="83"/>
      <c r="H42" s="104"/>
    </row>
    <row r="43" spans="2:8" s="59" customFormat="1" ht="12.75">
      <c r="B43" s="81"/>
      <c r="C43" s="81" t="s">
        <v>134</v>
      </c>
      <c r="D43" s="81" t="s">
        <v>132</v>
      </c>
      <c r="E43" s="83">
        <v>3080875</v>
      </c>
      <c r="F43" s="83">
        <v>3065154</v>
      </c>
      <c r="G43" s="83">
        <f>E43-F43</f>
        <v>15721</v>
      </c>
      <c r="H43" s="104" t="s">
        <v>509</v>
      </c>
    </row>
    <row r="44" spans="2:8" s="59" customFormat="1" ht="12.75">
      <c r="B44" s="81"/>
      <c r="C44" s="81"/>
      <c r="D44" s="81"/>
      <c r="E44" s="83"/>
      <c r="F44" s="83"/>
      <c r="G44" s="83"/>
      <c r="H44" s="104"/>
    </row>
    <row r="45" spans="2:8" s="59" customFormat="1" ht="13">
      <c r="B45" s="82" t="s">
        <v>133</v>
      </c>
      <c r="C45" s="81"/>
      <c r="D45" s="81"/>
      <c r="E45" s="83"/>
      <c r="F45" s="83"/>
      <c r="G45" s="83"/>
      <c r="H45" s="96" t="s">
        <v>201</v>
      </c>
    </row>
    <row r="46" spans="2:8" s="59" customFormat="1" ht="12.75">
      <c r="B46" s="85">
        <v>502</v>
      </c>
      <c r="C46" s="81" t="s">
        <v>83</v>
      </c>
      <c r="D46" s="81"/>
      <c r="E46" s="83"/>
      <c r="F46" s="83"/>
      <c r="G46" s="83"/>
      <c r="H46" s="96"/>
    </row>
    <row r="47" spans="2:9" s="59" customFormat="1" ht="13">
      <c r="B47" s="82"/>
      <c r="C47" s="81" t="s">
        <v>510</v>
      </c>
      <c r="D47" s="81" t="s">
        <v>117</v>
      </c>
      <c r="E47" s="83">
        <v>1799000</v>
      </c>
      <c r="F47" s="83">
        <v>840000</v>
      </c>
      <c r="G47" s="83">
        <f aca="true" t="shared" si="1" ref="G47:G110">E47-F47</f>
        <v>959000</v>
      </c>
      <c r="H47" s="145" t="s">
        <v>370</v>
      </c>
      <c r="I47" s="118"/>
    </row>
    <row r="48" spans="2:8" s="59" customFormat="1" ht="12.75">
      <c r="B48" s="81">
        <v>100</v>
      </c>
      <c r="C48" s="81" t="s">
        <v>137</v>
      </c>
      <c r="D48" s="81"/>
      <c r="E48" s="83"/>
      <c r="F48" s="83"/>
      <c r="G48" s="83"/>
      <c r="H48" s="96" t="s">
        <v>201</v>
      </c>
    </row>
    <row r="49" spans="2:8" s="59" customFormat="1" ht="12.65" customHeight="1">
      <c r="B49" s="81"/>
      <c r="C49" s="81" t="s">
        <v>232</v>
      </c>
      <c r="D49" s="81" t="s">
        <v>629</v>
      </c>
      <c r="E49" s="83">
        <v>8190241</v>
      </c>
      <c r="F49" s="83">
        <v>8042205</v>
      </c>
      <c r="G49" s="83">
        <f t="shared" si="1"/>
        <v>148036</v>
      </c>
      <c r="H49" s="104" t="s">
        <v>509</v>
      </c>
    </row>
    <row r="50" spans="2:8" s="59" customFormat="1" ht="12.65" customHeight="1">
      <c r="B50" s="81"/>
      <c r="C50" s="81" t="s">
        <v>200</v>
      </c>
      <c r="D50" s="81" t="s">
        <v>630</v>
      </c>
      <c r="E50" s="83">
        <v>1084769</v>
      </c>
      <c r="F50" s="83">
        <v>1545529</v>
      </c>
      <c r="G50" s="83">
        <f t="shared" si="1"/>
        <v>-460760</v>
      </c>
      <c r="H50" s="104" t="s">
        <v>509</v>
      </c>
    </row>
    <row r="51" spans="2:10" s="59" customFormat="1" ht="12.65" customHeight="1">
      <c r="B51" s="81"/>
      <c r="C51" s="81" t="s">
        <v>159</v>
      </c>
      <c r="D51" s="81" t="s">
        <v>132</v>
      </c>
      <c r="E51" s="83">
        <v>139911</v>
      </c>
      <c r="F51" s="83">
        <v>0</v>
      </c>
      <c r="G51" s="83">
        <v>50000</v>
      </c>
      <c r="H51" s="104" t="s">
        <v>509</v>
      </c>
      <c r="J51" s="118"/>
    </row>
    <row r="52" spans="2:8" s="59" customFormat="1" ht="12.65" customHeight="1">
      <c r="B52" s="81"/>
      <c r="C52" s="81" t="s">
        <v>453</v>
      </c>
      <c r="D52" s="81" t="s">
        <v>132</v>
      </c>
      <c r="E52" s="83">
        <v>1471600</v>
      </c>
      <c r="F52" s="83">
        <v>245000</v>
      </c>
      <c r="G52" s="83">
        <f t="shared" si="1"/>
        <v>1226600</v>
      </c>
      <c r="H52" s="104" t="s">
        <v>509</v>
      </c>
    </row>
    <row r="53" spans="2:8" s="59" customFormat="1" ht="12.65" customHeight="1">
      <c r="B53" s="81">
        <v>101</v>
      </c>
      <c r="C53" s="81" t="s">
        <v>450</v>
      </c>
      <c r="D53" s="81"/>
      <c r="E53" s="83"/>
      <c r="F53" s="83"/>
      <c r="G53" s="83" t="s">
        <v>201</v>
      </c>
      <c r="H53" s="104" t="s">
        <v>201</v>
      </c>
    </row>
    <row r="54" spans="2:8" s="59" customFormat="1" ht="12.65" customHeight="1">
      <c r="B54" s="81"/>
      <c r="C54" s="81" t="s">
        <v>455</v>
      </c>
      <c r="D54" s="81" t="s">
        <v>454</v>
      </c>
      <c r="E54" s="83">
        <v>3847569</v>
      </c>
      <c r="F54" s="83">
        <v>2376873</v>
      </c>
      <c r="G54" s="83">
        <v>100000</v>
      </c>
      <c r="H54" s="104" t="s">
        <v>509</v>
      </c>
    </row>
    <row r="55" spans="2:9" s="59" customFormat="1" ht="12.65" customHeight="1">
      <c r="B55" s="81"/>
      <c r="C55" s="103" t="s">
        <v>233</v>
      </c>
      <c r="D55" s="81" t="s">
        <v>132</v>
      </c>
      <c r="E55" s="111">
        <v>1834198</v>
      </c>
      <c r="F55" s="111">
        <v>1643389</v>
      </c>
      <c r="G55" s="83">
        <f t="shared" si="1"/>
        <v>190809</v>
      </c>
      <c r="H55" s="104" t="s">
        <v>509</v>
      </c>
      <c r="I55" s="118"/>
    </row>
    <row r="56" spans="2:8" s="59" customFormat="1" ht="12.65" customHeight="1">
      <c r="B56" s="81"/>
      <c r="C56" s="103" t="s">
        <v>236</v>
      </c>
      <c r="D56" s="81" t="s">
        <v>132</v>
      </c>
      <c r="E56" s="111">
        <v>1028693</v>
      </c>
      <c r="F56" s="111">
        <v>1277276</v>
      </c>
      <c r="G56" s="83">
        <f t="shared" si="1"/>
        <v>-248583</v>
      </c>
      <c r="H56" s="104" t="s">
        <v>509</v>
      </c>
    </row>
    <row r="57" spans="2:8" s="59" customFormat="1" ht="12.65" customHeight="1">
      <c r="B57" s="81"/>
      <c r="C57" s="81" t="s">
        <v>297</v>
      </c>
      <c r="D57" s="81" t="s">
        <v>132</v>
      </c>
      <c r="E57" s="83">
        <v>1310273</v>
      </c>
      <c r="F57" s="83">
        <v>818614</v>
      </c>
      <c r="G57" s="83">
        <f>E57-F57</f>
        <v>491659</v>
      </c>
      <c r="H57" s="104" t="s">
        <v>509</v>
      </c>
    </row>
    <row r="58" spans="2:8" s="59" customFormat="1" ht="12.65" customHeight="1">
      <c r="B58" s="81"/>
      <c r="C58" s="103" t="s">
        <v>456</v>
      </c>
      <c r="D58" s="81" t="s">
        <v>132</v>
      </c>
      <c r="E58" s="111">
        <v>403190</v>
      </c>
      <c r="F58" s="111">
        <v>471617</v>
      </c>
      <c r="G58" s="83">
        <f aca="true" t="shared" si="2" ref="G58">E58-F58</f>
        <v>-68427</v>
      </c>
      <c r="H58" s="104" t="s">
        <v>509</v>
      </c>
    </row>
    <row r="59" spans="2:8" s="59" customFormat="1" ht="12.65" customHeight="1">
      <c r="B59" s="81"/>
      <c r="C59" s="81" t="s">
        <v>235</v>
      </c>
      <c r="D59" s="81" t="s">
        <v>132</v>
      </c>
      <c r="E59" s="83">
        <v>707664</v>
      </c>
      <c r="F59" s="83">
        <v>172416</v>
      </c>
      <c r="G59" s="83">
        <f t="shared" si="1"/>
        <v>535248</v>
      </c>
      <c r="H59" s="104" t="s">
        <v>509</v>
      </c>
    </row>
    <row r="60" spans="2:9" s="59" customFormat="1" ht="12.65" customHeight="1">
      <c r="B60" s="81"/>
      <c r="C60" s="81" t="s">
        <v>457</v>
      </c>
      <c r="D60" s="81" t="s">
        <v>132</v>
      </c>
      <c r="E60" s="83">
        <v>715770</v>
      </c>
      <c r="F60" s="83">
        <v>505915</v>
      </c>
      <c r="G60" s="83">
        <f t="shared" si="1"/>
        <v>209855</v>
      </c>
      <c r="H60" s="104" t="s">
        <v>509</v>
      </c>
      <c r="I60" s="118"/>
    </row>
    <row r="61" spans="2:10" s="59" customFormat="1" ht="12.65" customHeight="1">
      <c r="B61" s="81"/>
      <c r="C61" s="81" t="s">
        <v>458</v>
      </c>
      <c r="D61" s="81" t="s">
        <v>132</v>
      </c>
      <c r="E61" s="83">
        <v>0</v>
      </c>
      <c r="F61" s="83">
        <v>111580</v>
      </c>
      <c r="G61" s="83">
        <f t="shared" si="1"/>
        <v>-111580</v>
      </c>
      <c r="H61" s="104" t="s">
        <v>509</v>
      </c>
      <c r="I61" s="118"/>
      <c r="J61" s="118"/>
    </row>
    <row r="62" spans="2:8" s="59" customFormat="1" ht="12.65" customHeight="1">
      <c r="B62" s="81"/>
      <c r="C62" s="81" t="s">
        <v>459</v>
      </c>
      <c r="D62" s="81" t="s">
        <v>132</v>
      </c>
      <c r="E62" s="83">
        <v>240000</v>
      </c>
      <c r="F62" s="83">
        <v>990584</v>
      </c>
      <c r="G62" s="83">
        <f t="shared" si="1"/>
        <v>-750584</v>
      </c>
      <c r="H62" s="104" t="s">
        <v>509</v>
      </c>
    </row>
    <row r="63" spans="2:8" s="59" customFormat="1" ht="12.65" customHeight="1">
      <c r="B63" s="81"/>
      <c r="C63" s="81" t="s">
        <v>461</v>
      </c>
      <c r="D63" s="81" t="s">
        <v>132</v>
      </c>
      <c r="E63" s="83">
        <v>0</v>
      </c>
      <c r="F63" s="83">
        <v>132856</v>
      </c>
      <c r="G63" s="83">
        <f t="shared" si="1"/>
        <v>-132856</v>
      </c>
      <c r="H63" s="104" t="s">
        <v>509</v>
      </c>
    </row>
    <row r="64" spans="2:8" s="59" customFormat="1" ht="12.65" customHeight="1">
      <c r="B64" s="81"/>
      <c r="C64" s="81" t="s">
        <v>460</v>
      </c>
      <c r="D64" s="81" t="s">
        <v>132</v>
      </c>
      <c r="E64" s="83">
        <v>50000</v>
      </c>
      <c r="F64" s="83">
        <v>0</v>
      </c>
      <c r="G64" s="83">
        <f>E64-F64</f>
        <v>50000</v>
      </c>
      <c r="H64" s="104" t="s">
        <v>509</v>
      </c>
    </row>
    <row r="65" spans="2:8" s="59" customFormat="1" ht="12.65" customHeight="1">
      <c r="B65" s="81"/>
      <c r="C65" s="81" t="s">
        <v>299</v>
      </c>
      <c r="D65" s="81" t="s">
        <v>132</v>
      </c>
      <c r="E65" s="83">
        <v>-12228</v>
      </c>
      <c r="F65" s="83">
        <v>73253</v>
      </c>
      <c r="G65" s="83">
        <f>E65-F65</f>
        <v>-85481</v>
      </c>
      <c r="H65" s="104" t="s">
        <v>509</v>
      </c>
    </row>
    <row r="66" spans="2:8" s="59" customFormat="1" ht="12.65" customHeight="1">
      <c r="B66" s="81"/>
      <c r="C66" s="81" t="s">
        <v>298</v>
      </c>
      <c r="D66" s="81" t="s">
        <v>132</v>
      </c>
      <c r="E66" s="83">
        <v>34255</v>
      </c>
      <c r="F66" s="83">
        <v>0</v>
      </c>
      <c r="G66" s="83">
        <f>E66-F66</f>
        <v>34255</v>
      </c>
      <c r="H66" s="104" t="s">
        <v>509</v>
      </c>
    </row>
    <row r="67" spans="2:8" s="59" customFormat="1" ht="12.75">
      <c r="B67" s="81">
        <v>102</v>
      </c>
      <c r="C67" s="81" t="s">
        <v>123</v>
      </c>
      <c r="D67" s="81"/>
      <c r="E67" s="83"/>
      <c r="F67" s="83"/>
      <c r="G67" s="83" t="s">
        <v>201</v>
      </c>
      <c r="H67" s="104" t="s">
        <v>201</v>
      </c>
    </row>
    <row r="68" spans="2:8" s="59" customFormat="1" ht="12.75">
      <c r="B68" s="81"/>
      <c r="C68" s="81" t="s">
        <v>242</v>
      </c>
      <c r="D68" s="103" t="s">
        <v>132</v>
      </c>
      <c r="E68" s="83">
        <v>27624440</v>
      </c>
      <c r="F68" s="83">
        <v>26096860</v>
      </c>
      <c r="G68" s="83">
        <f>E68-F68</f>
        <v>1527580</v>
      </c>
      <c r="H68" s="104" t="s">
        <v>509</v>
      </c>
    </row>
    <row r="69" spans="2:8" s="59" customFormat="1" ht="12.75">
      <c r="B69" s="81"/>
      <c r="C69" s="103" t="s">
        <v>237</v>
      </c>
      <c r="D69" s="103" t="s">
        <v>132</v>
      </c>
      <c r="E69" s="111">
        <v>4380720</v>
      </c>
      <c r="F69" s="111">
        <v>8085938</v>
      </c>
      <c r="G69" s="83">
        <f t="shared" si="1"/>
        <v>-3705218</v>
      </c>
      <c r="H69" s="104" t="s">
        <v>509</v>
      </c>
    </row>
    <row r="70" spans="2:8" s="59" customFormat="1" ht="12.75">
      <c r="B70" s="81"/>
      <c r="C70" s="81" t="s">
        <v>238</v>
      </c>
      <c r="D70" s="103" t="s">
        <v>132</v>
      </c>
      <c r="E70" s="83">
        <v>2450400</v>
      </c>
      <c r="F70" s="83">
        <v>1028605</v>
      </c>
      <c r="G70" s="83">
        <f t="shared" si="1"/>
        <v>1421795</v>
      </c>
      <c r="H70" s="104" t="s">
        <v>509</v>
      </c>
    </row>
    <row r="71" spans="2:8" s="59" customFormat="1" ht="12.75">
      <c r="B71" s="81"/>
      <c r="C71" s="81" t="s">
        <v>239</v>
      </c>
      <c r="D71" s="103" t="s">
        <v>132</v>
      </c>
      <c r="E71" s="83">
        <v>2154460</v>
      </c>
      <c r="F71" s="83">
        <v>1504221</v>
      </c>
      <c r="G71" s="83">
        <f t="shared" si="1"/>
        <v>650239</v>
      </c>
      <c r="H71" s="104" t="s">
        <v>509</v>
      </c>
    </row>
    <row r="72" spans="2:9" s="59" customFormat="1" ht="12.75">
      <c r="B72" s="81"/>
      <c r="C72" s="81" t="s">
        <v>240</v>
      </c>
      <c r="D72" s="103" t="s">
        <v>132</v>
      </c>
      <c r="E72" s="83">
        <v>-1221480</v>
      </c>
      <c r="F72" s="83">
        <v>-1228153</v>
      </c>
      <c r="G72" s="83">
        <f t="shared" si="1"/>
        <v>6673</v>
      </c>
      <c r="H72" s="104" t="s">
        <v>509</v>
      </c>
      <c r="I72" s="118"/>
    </row>
    <row r="73" spans="2:8" s="59" customFormat="1" ht="12.75">
      <c r="B73" s="81"/>
      <c r="C73" s="81" t="s">
        <v>234</v>
      </c>
      <c r="D73" s="103" t="s">
        <v>132</v>
      </c>
      <c r="E73" s="83">
        <v>1116070</v>
      </c>
      <c r="F73" s="83">
        <v>1257116</v>
      </c>
      <c r="G73" s="83">
        <f t="shared" si="1"/>
        <v>-141046</v>
      </c>
      <c r="H73" s="104" t="s">
        <v>509</v>
      </c>
    </row>
    <row r="74" spans="2:8" s="59" customFormat="1" ht="12.75">
      <c r="B74" s="81"/>
      <c r="C74" s="81" t="s">
        <v>241</v>
      </c>
      <c r="D74" s="103" t="s">
        <v>132</v>
      </c>
      <c r="E74" s="83">
        <v>24550</v>
      </c>
      <c r="F74" s="83">
        <v>11590</v>
      </c>
      <c r="G74" s="83">
        <f t="shared" si="1"/>
        <v>12960</v>
      </c>
      <c r="H74" s="104" t="s">
        <v>509</v>
      </c>
    </row>
    <row r="75" spans="2:8" s="59" customFormat="1" ht="12.75">
      <c r="B75" s="81"/>
      <c r="C75" s="81" t="s">
        <v>300</v>
      </c>
      <c r="D75" s="81" t="s">
        <v>132</v>
      </c>
      <c r="E75" s="83">
        <f>1360153+266220</f>
        <v>1626373</v>
      </c>
      <c r="F75" s="83">
        <v>0</v>
      </c>
      <c r="G75" s="83">
        <f t="shared" si="1"/>
        <v>1626373</v>
      </c>
      <c r="H75" s="104" t="s">
        <v>509</v>
      </c>
    </row>
    <row r="76" spans="2:8" s="59" customFormat="1" ht="12.75">
      <c r="B76" s="81">
        <v>103</v>
      </c>
      <c r="C76" s="81" t="s">
        <v>135</v>
      </c>
      <c r="D76" s="81"/>
      <c r="E76" s="81"/>
      <c r="F76" s="81"/>
      <c r="G76" s="83" t="s">
        <v>201</v>
      </c>
      <c r="H76" s="96" t="s">
        <v>201</v>
      </c>
    </row>
    <row r="77" spans="2:8" s="59" customFormat="1" ht="12.75">
      <c r="B77" s="81"/>
      <c r="C77" s="81" t="s">
        <v>462</v>
      </c>
      <c r="D77" s="81" t="s">
        <v>132</v>
      </c>
      <c r="E77" s="83">
        <v>63297</v>
      </c>
      <c r="F77" s="83">
        <v>116659</v>
      </c>
      <c r="G77" s="83">
        <f t="shared" si="1"/>
        <v>-53362</v>
      </c>
      <c r="H77" s="104" t="s">
        <v>509</v>
      </c>
    </row>
    <row r="78" spans="2:9" s="59" customFormat="1" ht="25">
      <c r="B78" s="81"/>
      <c r="C78" s="112" t="s">
        <v>174</v>
      </c>
      <c r="D78" s="81" t="s">
        <v>132</v>
      </c>
      <c r="E78" s="83">
        <v>77260</v>
      </c>
      <c r="F78" s="83">
        <v>0</v>
      </c>
      <c r="G78" s="83">
        <f aca="true" t="shared" si="3" ref="G78:G91">E78-F78</f>
        <v>77260</v>
      </c>
      <c r="H78" s="104" t="s">
        <v>509</v>
      </c>
      <c r="I78" s="118"/>
    </row>
    <row r="79" spans="2:8" s="59" customFormat="1" ht="12.75">
      <c r="B79" s="81"/>
      <c r="C79" s="103" t="s">
        <v>243</v>
      </c>
      <c r="D79" s="103" t="s">
        <v>132</v>
      </c>
      <c r="E79" s="83">
        <v>1043960</v>
      </c>
      <c r="F79" s="83">
        <v>0</v>
      </c>
      <c r="G79" s="83">
        <f t="shared" si="3"/>
        <v>1043960</v>
      </c>
      <c r="H79" s="104" t="s">
        <v>509</v>
      </c>
    </row>
    <row r="80" spans="2:8" s="59" customFormat="1" ht="12.75">
      <c r="B80" s="81"/>
      <c r="C80" s="81" t="s">
        <v>463</v>
      </c>
      <c r="D80" s="81" t="s">
        <v>132</v>
      </c>
      <c r="E80" s="83">
        <v>50000</v>
      </c>
      <c r="F80" s="83">
        <v>0</v>
      </c>
      <c r="G80" s="83">
        <f t="shared" si="3"/>
        <v>50000</v>
      </c>
      <c r="H80" s="104" t="s">
        <v>509</v>
      </c>
    </row>
    <row r="81" spans="2:8" s="59" customFormat="1" ht="12.75">
      <c r="B81" s="81"/>
      <c r="C81" s="129" t="s">
        <v>466</v>
      </c>
      <c r="D81" s="129" t="s">
        <v>162</v>
      </c>
      <c r="E81" s="130">
        <v>101790</v>
      </c>
      <c r="F81" s="130">
        <v>81712</v>
      </c>
      <c r="G81" s="130">
        <f t="shared" si="3"/>
        <v>20078</v>
      </c>
      <c r="H81" s="104" t="s">
        <v>509</v>
      </c>
    </row>
    <row r="82" spans="2:8" s="59" customFormat="1" ht="12.75">
      <c r="B82" s="81"/>
      <c r="C82" s="129" t="s">
        <v>465</v>
      </c>
      <c r="D82" s="129" t="s">
        <v>162</v>
      </c>
      <c r="E82" s="130">
        <v>188310</v>
      </c>
      <c r="F82" s="130">
        <v>186929</v>
      </c>
      <c r="G82" s="83">
        <f t="shared" si="3"/>
        <v>1381</v>
      </c>
      <c r="H82" s="104" t="s">
        <v>509</v>
      </c>
    </row>
    <row r="83" spans="2:9" s="59" customFormat="1" ht="12.75">
      <c r="B83" s="81"/>
      <c r="C83" s="129" t="s">
        <v>464</v>
      </c>
      <c r="D83" s="129" t="s">
        <v>162</v>
      </c>
      <c r="E83" s="130">
        <v>514320</v>
      </c>
      <c r="F83" s="130">
        <v>422057</v>
      </c>
      <c r="G83" s="83">
        <f t="shared" si="3"/>
        <v>92263</v>
      </c>
      <c r="H83" s="104" t="s">
        <v>509</v>
      </c>
      <c r="I83" s="118"/>
    </row>
    <row r="84" spans="2:8" s="59" customFormat="1" ht="12.75">
      <c r="B84" s="81"/>
      <c r="C84" s="81" t="s">
        <v>160</v>
      </c>
      <c r="D84" s="81" t="s">
        <v>162</v>
      </c>
      <c r="E84" s="83">
        <v>26678</v>
      </c>
      <c r="F84" s="83">
        <v>-137112</v>
      </c>
      <c r="G84" s="83">
        <f t="shared" si="3"/>
        <v>163790</v>
      </c>
      <c r="H84" s="104" t="s">
        <v>509</v>
      </c>
    </row>
    <row r="85" spans="3:8" ht="12.75">
      <c r="C85" s="81" t="s">
        <v>161</v>
      </c>
      <c r="D85" s="81" t="s">
        <v>162</v>
      </c>
      <c r="E85" s="83">
        <v>1234859</v>
      </c>
      <c r="F85" s="83">
        <v>-6663</v>
      </c>
      <c r="G85" s="83">
        <f t="shared" si="3"/>
        <v>1241522</v>
      </c>
      <c r="H85" s="104" t="s">
        <v>509</v>
      </c>
    </row>
    <row r="86" spans="3:8" ht="12.75">
      <c r="C86" s="81" t="s">
        <v>204</v>
      </c>
      <c r="D86" s="81" t="s">
        <v>162</v>
      </c>
      <c r="E86" s="83">
        <v>398052</v>
      </c>
      <c r="F86" s="83">
        <v>231232</v>
      </c>
      <c r="G86" s="83">
        <f t="shared" si="3"/>
        <v>166820</v>
      </c>
      <c r="H86" s="104" t="s">
        <v>509</v>
      </c>
    </row>
    <row r="87" spans="3:9" ht="12.75">
      <c r="C87" s="81" t="s">
        <v>136</v>
      </c>
      <c r="D87" s="81" t="s">
        <v>162</v>
      </c>
      <c r="E87" s="83">
        <v>2899721</v>
      </c>
      <c r="F87" s="83">
        <v>96619</v>
      </c>
      <c r="G87" s="83">
        <f t="shared" si="3"/>
        <v>2803102</v>
      </c>
      <c r="H87" s="104" t="s">
        <v>509</v>
      </c>
      <c r="I87" s="153"/>
    </row>
    <row r="88" spans="3:8" ht="12.75">
      <c r="C88" s="81" t="s">
        <v>205</v>
      </c>
      <c r="D88" s="81" t="s">
        <v>162</v>
      </c>
      <c r="E88" s="83">
        <v>587389</v>
      </c>
      <c r="F88" s="83">
        <v>365247</v>
      </c>
      <c r="G88" s="83">
        <f t="shared" si="3"/>
        <v>222142</v>
      </c>
      <c r="H88" s="104" t="s">
        <v>509</v>
      </c>
    </row>
    <row r="89" spans="3:8" ht="12.75">
      <c r="C89" s="81" t="s">
        <v>206</v>
      </c>
      <c r="D89" s="81" t="s">
        <v>162</v>
      </c>
      <c r="E89" s="83">
        <v>114640</v>
      </c>
      <c r="F89" s="83">
        <v>0</v>
      </c>
      <c r="G89" s="83">
        <f t="shared" si="3"/>
        <v>114640</v>
      </c>
      <c r="H89" s="104" t="s">
        <v>509</v>
      </c>
    </row>
    <row r="90" spans="2:8" s="59" customFormat="1" ht="12.75">
      <c r="B90" s="81"/>
      <c r="C90" s="81" t="s">
        <v>301</v>
      </c>
      <c r="D90" s="81" t="s">
        <v>162</v>
      </c>
      <c r="E90" s="83">
        <v>9662</v>
      </c>
      <c r="F90" s="83">
        <v>11338</v>
      </c>
      <c r="G90" s="83">
        <f t="shared" si="3"/>
        <v>-1676</v>
      </c>
      <c r="H90" s="104" t="s">
        <v>509</v>
      </c>
    </row>
    <row r="91" spans="2:8" s="59" customFormat="1" ht="12.75">
      <c r="B91" s="81"/>
      <c r="C91" s="81" t="s">
        <v>175</v>
      </c>
      <c r="D91" s="81" t="s">
        <v>162</v>
      </c>
      <c r="E91" s="83">
        <v>490625</v>
      </c>
      <c r="F91" s="83">
        <v>341977</v>
      </c>
      <c r="G91" s="83">
        <f t="shared" si="3"/>
        <v>148648</v>
      </c>
      <c r="H91" s="104" t="s">
        <v>509</v>
      </c>
    </row>
    <row r="92" spans="2:8" s="59" customFormat="1" ht="12.75">
      <c r="B92" s="81">
        <v>104</v>
      </c>
      <c r="C92" s="81" t="s">
        <v>125</v>
      </c>
      <c r="D92" s="81"/>
      <c r="E92" s="83"/>
      <c r="F92" s="83"/>
      <c r="G92" s="83" t="s">
        <v>201</v>
      </c>
      <c r="H92" s="104" t="s">
        <v>201</v>
      </c>
    </row>
    <row r="93" spans="2:8" s="59" customFormat="1" ht="12.75">
      <c r="B93" s="81"/>
      <c r="C93" s="102" t="s">
        <v>467</v>
      </c>
      <c r="D93" s="81" t="s">
        <v>132</v>
      </c>
      <c r="E93" s="83">
        <v>1996797</v>
      </c>
      <c r="F93" s="83">
        <v>1591097</v>
      </c>
      <c r="G93" s="83">
        <v>80000</v>
      </c>
      <c r="H93" s="104" t="s">
        <v>509</v>
      </c>
    </row>
    <row r="94" spans="2:9" s="59" customFormat="1" ht="25">
      <c r="B94" s="81"/>
      <c r="C94" s="102" t="s">
        <v>251</v>
      </c>
      <c r="D94" s="81" t="s">
        <v>132</v>
      </c>
      <c r="E94" s="83">
        <v>874439</v>
      </c>
      <c r="F94" s="83">
        <v>27746</v>
      </c>
      <c r="G94" s="83">
        <f t="shared" si="1"/>
        <v>846693</v>
      </c>
      <c r="H94" s="104" t="s">
        <v>509</v>
      </c>
      <c r="I94" s="118"/>
    </row>
    <row r="95" spans="2:8" s="59" customFormat="1" ht="12.75">
      <c r="B95" s="81"/>
      <c r="C95" s="81" t="s">
        <v>208</v>
      </c>
      <c r="D95" s="81" t="s">
        <v>132</v>
      </c>
      <c r="E95" s="83">
        <v>597250</v>
      </c>
      <c r="F95" s="83">
        <v>200892</v>
      </c>
      <c r="G95" s="114">
        <f>E95-F95</f>
        <v>396358</v>
      </c>
      <c r="H95" s="104" t="s">
        <v>509</v>
      </c>
    </row>
    <row r="96" spans="2:9" s="59" customFormat="1" ht="12.75">
      <c r="B96" s="81"/>
      <c r="C96" s="81" t="s">
        <v>207</v>
      </c>
      <c r="D96" s="81" t="s">
        <v>132</v>
      </c>
      <c r="E96" s="83">
        <v>401182</v>
      </c>
      <c r="F96" s="83">
        <v>0</v>
      </c>
      <c r="G96" s="114">
        <f>E96-F96</f>
        <v>401182</v>
      </c>
      <c r="H96" s="104" t="s">
        <v>509</v>
      </c>
      <c r="I96" s="118"/>
    </row>
    <row r="97" spans="2:9" s="59" customFormat="1" ht="12.75">
      <c r="B97" s="81"/>
      <c r="C97" s="81" t="s">
        <v>141</v>
      </c>
      <c r="D97" s="81" t="s">
        <v>132</v>
      </c>
      <c r="E97" s="83">
        <v>3961520</v>
      </c>
      <c r="F97" s="83">
        <v>3373078</v>
      </c>
      <c r="G97" s="83">
        <f>E97-F97</f>
        <v>588442</v>
      </c>
      <c r="H97" s="104" t="s">
        <v>509</v>
      </c>
      <c r="I97" s="118"/>
    </row>
    <row r="98" spans="2:8" s="59" customFormat="1" ht="12.75">
      <c r="B98" s="81"/>
      <c r="C98" s="81" t="s">
        <v>252</v>
      </c>
      <c r="D98" s="81" t="s">
        <v>132</v>
      </c>
      <c r="E98" s="83">
        <v>195005</v>
      </c>
      <c r="F98" s="83">
        <v>-60112</v>
      </c>
      <c r="G98" s="83">
        <v>15242</v>
      </c>
      <c r="H98" s="104" t="s">
        <v>509</v>
      </c>
    </row>
    <row r="99" spans="2:8" s="59" customFormat="1" ht="12.75">
      <c r="B99" s="81"/>
      <c r="C99" s="81" t="s">
        <v>138</v>
      </c>
      <c r="D99" s="81" t="s">
        <v>140</v>
      </c>
      <c r="E99" s="83">
        <v>3218356</v>
      </c>
      <c r="F99" s="83">
        <v>76504</v>
      </c>
      <c r="G99" s="83">
        <f t="shared" si="1"/>
        <v>3141852</v>
      </c>
      <c r="H99" s="104" t="s">
        <v>509</v>
      </c>
    </row>
    <row r="100" spans="2:8" s="59" customFormat="1" ht="12.75">
      <c r="B100" s="81"/>
      <c r="C100" s="81" t="s">
        <v>139</v>
      </c>
      <c r="D100" s="81" t="s">
        <v>140</v>
      </c>
      <c r="E100" s="83">
        <v>2397137</v>
      </c>
      <c r="F100" s="83">
        <v>0</v>
      </c>
      <c r="G100" s="83">
        <f t="shared" si="1"/>
        <v>2397137</v>
      </c>
      <c r="H100" s="104" t="s">
        <v>509</v>
      </c>
    </row>
    <row r="101" spans="2:8" s="59" customFormat="1" ht="12.75">
      <c r="B101" s="81">
        <v>105</v>
      </c>
      <c r="C101" s="81" t="s">
        <v>142</v>
      </c>
      <c r="D101" s="81"/>
      <c r="E101" s="83"/>
      <c r="F101" s="83"/>
      <c r="G101" s="83" t="s">
        <v>201</v>
      </c>
      <c r="H101" s="104" t="s">
        <v>201</v>
      </c>
    </row>
    <row r="102" spans="2:8" s="59" customFormat="1" ht="12.75">
      <c r="B102" s="81"/>
      <c r="C102" s="81" t="s">
        <v>244</v>
      </c>
      <c r="D102" s="81" t="s">
        <v>631</v>
      </c>
      <c r="E102" s="83">
        <v>228426</v>
      </c>
      <c r="F102" s="83">
        <v>148444</v>
      </c>
      <c r="G102" s="83">
        <f t="shared" si="1"/>
        <v>79982</v>
      </c>
      <c r="H102" s="104" t="s">
        <v>509</v>
      </c>
    </row>
    <row r="103" spans="2:10" s="59" customFormat="1" ht="12.75">
      <c r="B103" s="81"/>
      <c r="C103" s="81" t="s">
        <v>245</v>
      </c>
      <c r="D103" s="81" t="s">
        <v>631</v>
      </c>
      <c r="E103" s="83">
        <v>177426</v>
      </c>
      <c r="F103" s="83">
        <v>15647</v>
      </c>
      <c r="G103" s="83">
        <f t="shared" si="1"/>
        <v>161779</v>
      </c>
      <c r="H103" s="104" t="s">
        <v>509</v>
      </c>
      <c r="J103" s="118"/>
    </row>
    <row r="104" spans="2:9" s="59" customFormat="1" ht="12.75">
      <c r="B104" s="81"/>
      <c r="C104" s="81" t="s">
        <v>632</v>
      </c>
      <c r="D104" s="81" t="s">
        <v>631</v>
      </c>
      <c r="E104" s="83">
        <v>35257</v>
      </c>
      <c r="F104" s="83">
        <v>14735</v>
      </c>
      <c r="G104" s="83">
        <f t="shared" si="1"/>
        <v>20522</v>
      </c>
      <c r="H104" s="104" t="s">
        <v>509</v>
      </c>
      <c r="I104" s="118"/>
    </row>
    <row r="105" spans="2:9" s="59" customFormat="1" ht="12.75">
      <c r="B105" s="81"/>
      <c r="C105" s="103" t="s">
        <v>246</v>
      </c>
      <c r="D105" s="103" t="s">
        <v>132</v>
      </c>
      <c r="E105" s="83">
        <v>302866</v>
      </c>
      <c r="F105" s="83">
        <v>120416</v>
      </c>
      <c r="G105" s="83">
        <f t="shared" si="1"/>
        <v>182450</v>
      </c>
      <c r="H105" s="104" t="s">
        <v>509</v>
      </c>
      <c r="I105" s="118"/>
    </row>
    <row r="106" spans="2:8" s="59" customFormat="1" ht="12.75">
      <c r="B106" s="81"/>
      <c r="C106" s="106" t="s">
        <v>176</v>
      </c>
      <c r="D106" s="81" t="s">
        <v>132</v>
      </c>
      <c r="E106" s="83">
        <v>124759</v>
      </c>
      <c r="F106" s="83">
        <v>91739</v>
      </c>
      <c r="G106" s="83">
        <f t="shared" si="1"/>
        <v>33020</v>
      </c>
      <c r="H106" s="104" t="s">
        <v>509</v>
      </c>
    </row>
    <row r="107" spans="2:8" s="59" customFormat="1" ht="12.75">
      <c r="B107" s="81"/>
      <c r="C107" s="106" t="s">
        <v>177</v>
      </c>
      <c r="D107" s="81" t="s">
        <v>132</v>
      </c>
      <c r="E107" s="83">
        <v>105592</v>
      </c>
      <c r="F107" s="83">
        <v>37516</v>
      </c>
      <c r="G107" s="83">
        <f t="shared" si="1"/>
        <v>68076</v>
      </c>
      <c r="H107" s="104" t="s">
        <v>509</v>
      </c>
    </row>
    <row r="108" spans="2:8" s="59" customFormat="1" ht="12.75">
      <c r="B108" s="81">
        <v>108</v>
      </c>
      <c r="C108" s="81" t="s">
        <v>302</v>
      </c>
      <c r="D108" s="81"/>
      <c r="E108" s="83"/>
      <c r="F108" s="83"/>
      <c r="G108" s="83"/>
      <c r="H108" s="104" t="s">
        <v>201</v>
      </c>
    </row>
    <row r="109" spans="2:8" s="59" customFormat="1" ht="12.75">
      <c r="B109" s="81"/>
      <c r="C109" s="81" t="s">
        <v>303</v>
      </c>
      <c r="D109" s="81" t="s">
        <v>132</v>
      </c>
      <c r="E109" s="83">
        <v>500483</v>
      </c>
      <c r="F109" s="83">
        <v>279288</v>
      </c>
      <c r="G109" s="83">
        <f t="shared" si="1"/>
        <v>221195</v>
      </c>
      <c r="H109" s="104" t="s">
        <v>509</v>
      </c>
    </row>
    <row r="110" spans="2:9" s="59" customFormat="1" ht="12.75">
      <c r="B110" s="81"/>
      <c r="C110" s="81" t="s">
        <v>304</v>
      </c>
      <c r="D110" s="81" t="s">
        <v>132</v>
      </c>
      <c r="E110" s="83">
        <v>240807</v>
      </c>
      <c r="F110" s="83">
        <v>-163</v>
      </c>
      <c r="G110" s="83">
        <f t="shared" si="1"/>
        <v>240970</v>
      </c>
      <c r="H110" s="104" t="s">
        <v>509</v>
      </c>
      <c r="I110" s="118"/>
    </row>
    <row r="111" spans="2:8" s="59" customFormat="1" ht="12.75">
      <c r="B111" s="81">
        <v>111</v>
      </c>
      <c r="C111" s="81" t="s">
        <v>305</v>
      </c>
      <c r="D111" s="81"/>
      <c r="E111" s="83"/>
      <c r="F111" s="83"/>
      <c r="G111" s="83"/>
      <c r="H111" s="104"/>
    </row>
    <row r="112" spans="2:8" s="59" customFormat="1" ht="12.75">
      <c r="B112" s="81"/>
      <c r="C112" s="81" t="s">
        <v>468</v>
      </c>
      <c r="D112" s="81" t="s">
        <v>631</v>
      </c>
      <c r="E112" s="83">
        <v>97438</v>
      </c>
      <c r="F112" s="83">
        <v>9060</v>
      </c>
      <c r="G112" s="83">
        <f>E112-F112</f>
        <v>88378</v>
      </c>
      <c r="H112" s="104" t="s">
        <v>509</v>
      </c>
    </row>
    <row r="113" spans="2:9" s="59" customFormat="1" ht="12.75">
      <c r="B113" s="81"/>
      <c r="C113" s="81" t="s">
        <v>469</v>
      </c>
      <c r="D113" s="81" t="s">
        <v>633</v>
      </c>
      <c r="E113" s="83">
        <v>578730</v>
      </c>
      <c r="F113" s="83">
        <v>509150</v>
      </c>
      <c r="G113" s="83">
        <f>E113-F113</f>
        <v>69580</v>
      </c>
      <c r="H113" s="104" t="s">
        <v>509</v>
      </c>
      <c r="I113" s="118"/>
    </row>
    <row r="114" spans="2:8" s="59" customFormat="1" ht="12.75">
      <c r="B114" s="81">
        <v>401</v>
      </c>
      <c r="C114" s="81" t="s">
        <v>470</v>
      </c>
      <c r="D114" s="81"/>
      <c r="E114" s="83"/>
      <c r="F114" s="83"/>
      <c r="G114" s="83"/>
      <c r="H114" s="104"/>
    </row>
    <row r="115" spans="2:8" s="59" customFormat="1" ht="12.75">
      <c r="B115" s="81"/>
      <c r="C115" s="81" t="s">
        <v>307</v>
      </c>
      <c r="D115" s="81" t="s">
        <v>634</v>
      </c>
      <c r="E115" s="83">
        <v>81852</v>
      </c>
      <c r="F115" s="83">
        <v>6371</v>
      </c>
      <c r="G115" s="83">
        <f>E115-F115</f>
        <v>75481</v>
      </c>
      <c r="H115" s="104" t="s">
        <v>509</v>
      </c>
    </row>
    <row r="116" spans="2:8" ht="12.75">
      <c r="B116" s="81">
        <v>502</v>
      </c>
      <c r="C116" s="81" t="s">
        <v>83</v>
      </c>
      <c r="D116" s="81"/>
      <c r="E116" s="83"/>
      <c r="F116" s="83"/>
      <c r="G116" s="83" t="s">
        <v>201</v>
      </c>
      <c r="H116" s="104"/>
    </row>
    <row r="117" spans="2:8" s="116" customFormat="1" ht="12.75">
      <c r="B117" s="81"/>
      <c r="C117" s="81" t="s">
        <v>471</v>
      </c>
      <c r="D117" s="81" t="s">
        <v>454</v>
      </c>
      <c r="E117" s="83">
        <v>10240535</v>
      </c>
      <c r="F117" s="83">
        <v>9859938</v>
      </c>
      <c r="G117" s="83">
        <v>361082</v>
      </c>
      <c r="H117" s="104" t="s">
        <v>509</v>
      </c>
    </row>
    <row r="118" spans="2:8" s="116" customFormat="1" ht="12.75">
      <c r="B118" s="81"/>
      <c r="C118" s="81" t="s">
        <v>472</v>
      </c>
      <c r="D118" s="81" t="s">
        <v>132</v>
      </c>
      <c r="E118" s="83">
        <v>1126391</v>
      </c>
      <c r="F118" s="83">
        <v>951284</v>
      </c>
      <c r="G118" s="83">
        <f aca="true" t="shared" si="4" ref="G118:G126">E118-F118</f>
        <v>175107</v>
      </c>
      <c r="H118" s="104" t="s">
        <v>509</v>
      </c>
    </row>
    <row r="119" spans="2:8" s="116" customFormat="1" ht="12.75">
      <c r="B119" s="81"/>
      <c r="C119" s="81" t="s">
        <v>473</v>
      </c>
      <c r="D119" s="81" t="s">
        <v>132</v>
      </c>
      <c r="E119" s="83">
        <v>-246879</v>
      </c>
      <c r="F119" s="83">
        <v>-1600</v>
      </c>
      <c r="G119" s="83">
        <f t="shared" si="4"/>
        <v>-245279</v>
      </c>
      <c r="H119" s="104" t="s">
        <v>509</v>
      </c>
    </row>
    <row r="120" spans="2:8" s="116" customFormat="1" ht="12.75">
      <c r="B120" s="81"/>
      <c r="C120" s="81" t="s">
        <v>473</v>
      </c>
      <c r="D120" s="81" t="s">
        <v>132</v>
      </c>
      <c r="E120" s="83">
        <v>0</v>
      </c>
      <c r="F120" s="83">
        <v>54986</v>
      </c>
      <c r="G120" s="83">
        <f t="shared" si="4"/>
        <v>-54986</v>
      </c>
      <c r="H120" s="104" t="s">
        <v>509</v>
      </c>
    </row>
    <row r="121" spans="2:9" s="116" customFormat="1" ht="12.75">
      <c r="B121" s="81"/>
      <c r="C121" s="81" t="s">
        <v>306</v>
      </c>
      <c r="D121" s="81" t="s">
        <v>132</v>
      </c>
      <c r="E121" s="83">
        <v>35000</v>
      </c>
      <c r="F121" s="83">
        <v>0</v>
      </c>
      <c r="G121" s="83">
        <f t="shared" si="4"/>
        <v>35000</v>
      </c>
      <c r="H121" s="104" t="s">
        <v>509</v>
      </c>
      <c r="I121" s="83"/>
    </row>
    <row r="122" spans="2:8" s="116" customFormat="1" ht="12.75">
      <c r="B122" s="81"/>
      <c r="C122" s="81" t="s">
        <v>178</v>
      </c>
      <c r="D122" s="81" t="s">
        <v>247</v>
      </c>
      <c r="E122" s="83">
        <v>84874</v>
      </c>
      <c r="F122" s="83">
        <v>0</v>
      </c>
      <c r="G122" s="83">
        <f>E122-F122</f>
        <v>84874</v>
      </c>
      <c r="H122" s="104" t="s">
        <v>509</v>
      </c>
    </row>
    <row r="123" spans="2:9" s="116" customFormat="1" ht="12.75">
      <c r="B123" s="81"/>
      <c r="C123" s="105" t="s">
        <v>474</v>
      </c>
      <c r="D123" s="81" t="s">
        <v>247</v>
      </c>
      <c r="E123" s="130">
        <v>231206</v>
      </c>
      <c r="G123" s="130">
        <f>E123-F123</f>
        <v>231206</v>
      </c>
      <c r="H123" s="104" t="s">
        <v>509</v>
      </c>
      <c r="I123" s="117"/>
    </row>
    <row r="124" spans="2:8" ht="12.75">
      <c r="B124" s="81"/>
      <c r="C124" s="105" t="s">
        <v>475</v>
      </c>
      <c r="D124" s="81" t="s">
        <v>247</v>
      </c>
      <c r="E124" s="83">
        <v>-540110</v>
      </c>
      <c r="F124" s="83">
        <v>-791584</v>
      </c>
      <c r="G124" s="83">
        <f t="shared" si="4"/>
        <v>251474</v>
      </c>
      <c r="H124" s="104" t="s">
        <v>509</v>
      </c>
    </row>
    <row r="125" spans="2:8" ht="25">
      <c r="B125" s="81"/>
      <c r="C125" s="131" t="s">
        <v>477</v>
      </c>
      <c r="D125" s="81" t="s">
        <v>247</v>
      </c>
      <c r="E125" s="83">
        <v>278210</v>
      </c>
      <c r="F125" s="83">
        <v>507853</v>
      </c>
      <c r="G125" s="83">
        <f t="shared" si="4"/>
        <v>-229643</v>
      </c>
      <c r="H125" s="104" t="s">
        <v>509</v>
      </c>
    </row>
    <row r="126" spans="2:8" ht="25">
      <c r="B126" s="81"/>
      <c r="C126" s="131" t="s">
        <v>476</v>
      </c>
      <c r="D126" s="81" t="s">
        <v>247</v>
      </c>
      <c r="E126" s="83">
        <v>0</v>
      </c>
      <c r="F126" s="83">
        <v>-317543</v>
      </c>
      <c r="G126" s="83">
        <f t="shared" si="4"/>
        <v>317543</v>
      </c>
      <c r="H126" s="104" t="s">
        <v>509</v>
      </c>
    </row>
    <row r="127" spans="2:8" ht="12.75">
      <c r="B127" s="81">
        <v>504</v>
      </c>
      <c r="C127" s="107" t="s">
        <v>89</v>
      </c>
      <c r="D127" s="81"/>
      <c r="E127" s="83"/>
      <c r="F127" s="83"/>
      <c r="G127" s="83"/>
      <c r="H127" s="104"/>
    </row>
    <row r="128" spans="2:8" ht="12.75">
      <c r="B128" s="81"/>
      <c r="C128" s="132" t="s">
        <v>478</v>
      </c>
      <c r="D128" s="81"/>
      <c r="E128" s="83">
        <v>383060</v>
      </c>
      <c r="F128" s="83">
        <v>320419</v>
      </c>
      <c r="G128" s="83">
        <f aca="true" t="shared" si="5" ref="G128:G134">E128-F128</f>
        <v>62641</v>
      </c>
      <c r="H128" s="104" t="s">
        <v>509</v>
      </c>
    </row>
    <row r="129" spans="2:8" ht="12.75">
      <c r="B129" s="81">
        <v>601</v>
      </c>
      <c r="C129" s="107" t="s">
        <v>130</v>
      </c>
      <c r="D129" s="81"/>
      <c r="E129" s="83"/>
      <c r="F129" s="83"/>
      <c r="G129" s="83"/>
      <c r="H129" s="104"/>
    </row>
    <row r="130" spans="2:8" s="116" customFormat="1" ht="12.75">
      <c r="B130" s="81"/>
      <c r="C130" s="107" t="s">
        <v>250</v>
      </c>
      <c r="D130" s="81"/>
      <c r="E130" s="83">
        <v>510092</v>
      </c>
      <c r="F130" s="83">
        <v>254568</v>
      </c>
      <c r="G130" s="83">
        <f t="shared" si="5"/>
        <v>255524</v>
      </c>
      <c r="H130" s="104" t="s">
        <v>509</v>
      </c>
    </row>
    <row r="131" spans="2:9" ht="12.75">
      <c r="B131" s="81"/>
      <c r="C131" s="107" t="s">
        <v>248</v>
      </c>
      <c r="D131" s="81"/>
      <c r="E131" s="83">
        <v>1416880</v>
      </c>
      <c r="F131" s="83">
        <v>1126157</v>
      </c>
      <c r="G131" s="83">
        <f t="shared" si="5"/>
        <v>290723</v>
      </c>
      <c r="H131" s="104" t="s">
        <v>509</v>
      </c>
      <c r="I131" s="153"/>
    </row>
    <row r="132" spans="2:9" ht="12.75">
      <c r="B132" s="81"/>
      <c r="C132" s="107" t="s">
        <v>249</v>
      </c>
      <c r="D132" s="81"/>
      <c r="E132" s="83">
        <v>130300</v>
      </c>
      <c r="F132" s="83">
        <v>200000</v>
      </c>
      <c r="G132" s="83">
        <f t="shared" si="5"/>
        <v>-69700</v>
      </c>
      <c r="H132" s="104" t="s">
        <v>509</v>
      </c>
      <c r="I132" s="153"/>
    </row>
    <row r="133" spans="2:8" ht="12.75">
      <c r="B133" s="81">
        <v>602</v>
      </c>
      <c r="C133" s="107" t="s">
        <v>131</v>
      </c>
      <c r="D133" s="81"/>
      <c r="E133" s="83"/>
      <c r="F133" s="83"/>
      <c r="G133" s="83" t="s">
        <v>201</v>
      </c>
      <c r="H133" s="104"/>
    </row>
    <row r="134" spans="2:8" ht="12.75">
      <c r="B134" s="81"/>
      <c r="C134" s="108" t="s">
        <v>163</v>
      </c>
      <c r="D134" s="81" t="s">
        <v>143</v>
      </c>
      <c r="E134" s="83">
        <v>163983</v>
      </c>
      <c r="F134" s="83">
        <v>78526</v>
      </c>
      <c r="G134" s="83">
        <f t="shared" si="5"/>
        <v>85457</v>
      </c>
      <c r="H134" s="104" t="s">
        <v>509</v>
      </c>
    </row>
    <row r="135" spans="2:8" ht="12.75">
      <c r="B135" s="81"/>
      <c r="C135" s="81"/>
      <c r="D135" s="81"/>
      <c r="E135" s="83"/>
      <c r="F135" s="83"/>
      <c r="G135" s="83"/>
      <c r="H135" s="104"/>
    </row>
    <row r="136" spans="2:8" ht="12.75">
      <c r="B136" s="81"/>
      <c r="C136" s="81"/>
      <c r="D136" s="81"/>
      <c r="E136" s="83"/>
      <c r="F136" s="83"/>
      <c r="G136" s="83"/>
      <c r="H136" s="104"/>
    </row>
    <row r="137" spans="2:8" ht="13">
      <c r="B137" s="82" t="s">
        <v>10</v>
      </c>
      <c r="C137" s="82"/>
      <c r="D137" s="82"/>
      <c r="E137" s="84">
        <f>SUM(E8:E136)</f>
        <v>312409884</v>
      </c>
      <c r="F137" s="84">
        <f>SUM(F8:F136)</f>
        <v>282079769</v>
      </c>
      <c r="G137" s="84">
        <f>SUM(G9:G136)</f>
        <v>27901503</v>
      </c>
      <c r="H137" s="109"/>
    </row>
    <row r="138" spans="2:8" ht="13">
      <c r="B138" s="82"/>
      <c r="C138" s="82"/>
      <c r="D138" s="82"/>
      <c r="E138" s="84"/>
      <c r="F138" s="84"/>
      <c r="G138" s="84"/>
      <c r="H138" s="109"/>
    </row>
    <row r="139" spans="2:8" ht="13">
      <c r="B139" s="82" t="s">
        <v>334</v>
      </c>
      <c r="C139" s="82"/>
      <c r="D139" s="82"/>
      <c r="E139" s="84">
        <f>E137</f>
        <v>312409884</v>
      </c>
      <c r="F139" s="84">
        <f>F137</f>
        <v>282079769</v>
      </c>
      <c r="G139" s="14">
        <f>G137</f>
        <v>27901503</v>
      </c>
      <c r="H139" s="109"/>
    </row>
    <row r="142" ht="13">
      <c r="G142" s="8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3"/>
  <headerFooter alignWithMargins="0">
    <oddFooter>&amp;L&amp;8Dok.nr. 160360-15 Sag nr. 314-15&amp;R&amp;P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workbookViewId="0" topLeftCell="A13">
      <selection activeCell="D23" sqref="D2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6.421875" style="0" customWidth="1"/>
    <col min="5" max="6" width="11.421875" style="0" customWidth="1"/>
    <col min="7" max="7" width="14.00390625" style="0" customWidth="1"/>
    <col min="8" max="8" width="16.421875" style="4" customWidth="1"/>
    <col min="9" max="9" width="9.421875" style="0" bestFit="1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5"/>
    </row>
    <row r="4" spans="2:3" ht="18">
      <c r="B4" s="35" t="s">
        <v>25</v>
      </c>
      <c r="C4" s="2"/>
    </row>
    <row r="5" ht="18">
      <c r="B5" s="35" t="s">
        <v>15</v>
      </c>
    </row>
    <row r="6" spans="2:8" s="1" customFormat="1" ht="66" customHeight="1">
      <c r="B6" s="52" t="s">
        <v>227</v>
      </c>
      <c r="C6" s="52"/>
      <c r="D6" s="53" t="s">
        <v>24</v>
      </c>
      <c r="E6" s="54" t="s">
        <v>331</v>
      </c>
      <c r="F6" s="54" t="s">
        <v>332</v>
      </c>
      <c r="G6" s="54" t="s">
        <v>330</v>
      </c>
      <c r="H6" s="54" t="s">
        <v>17</v>
      </c>
    </row>
    <row r="7" ht="27.65" customHeight="1">
      <c r="G7" s="100" t="s">
        <v>20</v>
      </c>
    </row>
    <row r="8" ht="13">
      <c r="B8" s="1" t="s">
        <v>21</v>
      </c>
    </row>
    <row r="9" spans="5:8" ht="12.75">
      <c r="E9" s="3"/>
      <c r="F9" s="3"/>
      <c r="G9" s="3"/>
      <c r="H9" s="13"/>
    </row>
    <row r="10" spans="2:8" ht="12.75">
      <c r="B10">
        <v>501</v>
      </c>
      <c r="C10" t="s">
        <v>15</v>
      </c>
      <c r="E10" s="3"/>
      <c r="F10" s="3"/>
      <c r="G10" s="3"/>
      <c r="H10" s="13"/>
    </row>
    <row r="11" spans="3:8" ht="12.75">
      <c r="C11" t="s">
        <v>91</v>
      </c>
      <c r="D11" t="s">
        <v>92</v>
      </c>
      <c r="E11" s="3">
        <v>1523824</v>
      </c>
      <c r="F11" s="3">
        <v>1595572</v>
      </c>
      <c r="G11" s="3">
        <f>SUM(E11-F11)</f>
        <v>-71748</v>
      </c>
      <c r="H11" s="13" t="s">
        <v>362</v>
      </c>
    </row>
    <row r="12" spans="3:8" ht="12.75">
      <c r="C12" t="s">
        <v>93</v>
      </c>
      <c r="D12" t="s">
        <v>94</v>
      </c>
      <c r="E12" s="3">
        <v>10002882</v>
      </c>
      <c r="F12" s="3">
        <v>12075810</v>
      </c>
      <c r="G12" s="3">
        <f aca="true" t="shared" si="0" ref="G12:G41">SUM(E12-F12)</f>
        <v>-2072928</v>
      </c>
      <c r="H12" s="13" t="s">
        <v>362</v>
      </c>
    </row>
    <row r="13" spans="3:8" ht="12.75">
      <c r="C13" t="s">
        <v>95</v>
      </c>
      <c r="D13" t="s">
        <v>96</v>
      </c>
      <c r="E13" s="3">
        <v>6458615</v>
      </c>
      <c r="F13" s="3">
        <v>6140317</v>
      </c>
      <c r="G13" s="3">
        <f t="shared" si="0"/>
        <v>318298</v>
      </c>
      <c r="H13" s="13" t="s">
        <v>362</v>
      </c>
    </row>
    <row r="14" spans="3:8" ht="12.75">
      <c r="C14" t="s">
        <v>97</v>
      </c>
      <c r="D14" t="s">
        <v>86</v>
      </c>
      <c r="E14" s="3">
        <v>2060085</v>
      </c>
      <c r="F14" s="3">
        <v>767020</v>
      </c>
      <c r="G14" s="3">
        <f t="shared" si="0"/>
        <v>1293065</v>
      </c>
      <c r="H14" s="13" t="s">
        <v>362</v>
      </c>
    </row>
    <row r="15" spans="3:8" ht="12.75">
      <c r="C15" t="s">
        <v>98</v>
      </c>
      <c r="D15" t="s">
        <v>99</v>
      </c>
      <c r="E15" s="3">
        <v>5431283</v>
      </c>
      <c r="F15" s="3">
        <v>6168479</v>
      </c>
      <c r="G15" s="3">
        <f t="shared" si="0"/>
        <v>-737196</v>
      </c>
      <c r="H15" s="13" t="s">
        <v>362</v>
      </c>
    </row>
    <row r="16" spans="3:8" ht="12.75">
      <c r="C16" t="s">
        <v>100</v>
      </c>
      <c r="D16" t="s">
        <v>101</v>
      </c>
      <c r="E16" s="3">
        <v>-335610</v>
      </c>
      <c r="F16" s="3">
        <v>-162756</v>
      </c>
      <c r="G16" s="3">
        <f t="shared" si="0"/>
        <v>-172854</v>
      </c>
      <c r="H16" s="13" t="s">
        <v>362</v>
      </c>
    </row>
    <row r="17" spans="3:8" ht="12.75">
      <c r="C17" t="s">
        <v>102</v>
      </c>
      <c r="D17" t="s">
        <v>103</v>
      </c>
      <c r="E17" s="3">
        <v>2916822</v>
      </c>
      <c r="F17" s="3">
        <v>2233288</v>
      </c>
      <c r="G17" s="3">
        <f t="shared" si="0"/>
        <v>683534</v>
      </c>
      <c r="H17" s="13" t="s">
        <v>362</v>
      </c>
    </row>
    <row r="18" spans="3:8" ht="12.75">
      <c r="C18" t="s">
        <v>104</v>
      </c>
      <c r="D18" t="s">
        <v>105</v>
      </c>
      <c r="E18" s="3">
        <v>26800240</v>
      </c>
      <c r="F18" s="3">
        <v>25646274</v>
      </c>
      <c r="G18" s="3">
        <f t="shared" si="0"/>
        <v>1153966</v>
      </c>
      <c r="H18" s="13" t="s">
        <v>362</v>
      </c>
    </row>
    <row r="19" spans="3:9" ht="12.75">
      <c r="C19" t="s">
        <v>106</v>
      </c>
      <c r="D19" t="s">
        <v>107</v>
      </c>
      <c r="E19" s="3">
        <v>19727266</v>
      </c>
      <c r="F19" s="3">
        <v>19482208</v>
      </c>
      <c r="G19" s="3">
        <f t="shared" si="0"/>
        <v>245058</v>
      </c>
      <c r="H19" s="13" t="s">
        <v>362</v>
      </c>
      <c r="I19" s="3"/>
    </row>
    <row r="20" spans="3:9" s="116" customFormat="1" ht="12.75">
      <c r="C20" s="116" t="s">
        <v>361</v>
      </c>
      <c r="D20" s="116" t="s">
        <v>110</v>
      </c>
      <c r="E20" s="117">
        <v>55195</v>
      </c>
      <c r="F20" s="117">
        <v>21315</v>
      </c>
      <c r="G20" s="117">
        <f t="shared" si="0"/>
        <v>33880</v>
      </c>
      <c r="H20" s="13" t="s">
        <v>362</v>
      </c>
      <c r="I20" s="117"/>
    </row>
    <row r="21" spans="5:8" ht="12.75">
      <c r="E21" s="3"/>
      <c r="F21" s="3"/>
      <c r="G21" s="3"/>
      <c r="H21" s="13"/>
    </row>
    <row r="22" spans="2:8" ht="12.75">
      <c r="B22">
        <v>502</v>
      </c>
      <c r="C22" t="s">
        <v>83</v>
      </c>
      <c r="E22" s="3"/>
      <c r="F22" s="3"/>
      <c r="G22" s="3"/>
      <c r="H22" s="13"/>
    </row>
    <row r="23" spans="3:8" ht="12.75">
      <c r="C23" t="s">
        <v>264</v>
      </c>
      <c r="D23" t="s">
        <v>199</v>
      </c>
      <c r="E23" s="3">
        <v>19776</v>
      </c>
      <c r="F23" s="3">
        <v>3275</v>
      </c>
      <c r="G23" s="3">
        <f t="shared" si="0"/>
        <v>16501</v>
      </c>
      <c r="H23" s="13" t="s">
        <v>370</v>
      </c>
    </row>
    <row r="24" spans="3:8" s="116" customFormat="1" ht="12.75">
      <c r="C24" s="116" t="s">
        <v>364</v>
      </c>
      <c r="D24" s="116" t="s">
        <v>92</v>
      </c>
      <c r="E24" s="117">
        <v>-1479860</v>
      </c>
      <c r="F24" s="117">
        <v>-180011</v>
      </c>
      <c r="G24" s="117">
        <f t="shared" si="0"/>
        <v>-1299849</v>
      </c>
      <c r="H24" s="13" t="s">
        <v>370</v>
      </c>
    </row>
    <row r="25" spans="3:8" s="116" customFormat="1" ht="12.75">
      <c r="C25" s="116" t="s">
        <v>365</v>
      </c>
      <c r="D25" s="116" t="s">
        <v>92</v>
      </c>
      <c r="E25" s="117">
        <v>128479</v>
      </c>
      <c r="F25" s="117">
        <v>128479</v>
      </c>
      <c r="G25" s="117">
        <f t="shared" si="0"/>
        <v>0</v>
      </c>
      <c r="H25" s="13" t="s">
        <v>370</v>
      </c>
    </row>
    <row r="26" spans="3:8" s="116" customFormat="1" ht="12.75">
      <c r="C26" s="116" t="s">
        <v>363</v>
      </c>
      <c r="D26" s="116" t="s">
        <v>115</v>
      </c>
      <c r="E26" s="117">
        <v>0</v>
      </c>
      <c r="F26" s="117">
        <v>0</v>
      </c>
      <c r="G26" s="117">
        <f t="shared" si="0"/>
        <v>0</v>
      </c>
      <c r="H26" s="13" t="s">
        <v>370</v>
      </c>
    </row>
    <row r="27" spans="3:8" s="116" customFormat="1" ht="12.75">
      <c r="C27" s="116" t="s">
        <v>291</v>
      </c>
      <c r="D27" s="116" t="s">
        <v>117</v>
      </c>
      <c r="E27" s="117">
        <v>0</v>
      </c>
      <c r="F27" s="117">
        <v>18328</v>
      </c>
      <c r="G27" s="117">
        <f t="shared" si="0"/>
        <v>-18328</v>
      </c>
      <c r="H27" s="13" t="s">
        <v>370</v>
      </c>
    </row>
    <row r="28" spans="3:8" s="116" customFormat="1" ht="12.75">
      <c r="C28" s="116" t="s">
        <v>268</v>
      </c>
      <c r="D28" s="116" t="s">
        <v>269</v>
      </c>
      <c r="E28" s="117">
        <v>1150044</v>
      </c>
      <c r="F28" s="117">
        <v>1132227</v>
      </c>
      <c r="G28" s="117">
        <f t="shared" si="0"/>
        <v>17817</v>
      </c>
      <c r="H28" s="13" t="s">
        <v>370</v>
      </c>
    </row>
    <row r="29" spans="3:8" s="116" customFormat="1" ht="12.75">
      <c r="C29" s="116" t="s">
        <v>121</v>
      </c>
      <c r="D29" s="116" t="s">
        <v>94</v>
      </c>
      <c r="E29" s="117">
        <v>357164</v>
      </c>
      <c r="F29" s="117">
        <v>226284</v>
      </c>
      <c r="G29" s="117">
        <f t="shared" si="0"/>
        <v>130880</v>
      </c>
      <c r="H29" s="13" t="s">
        <v>370</v>
      </c>
    </row>
    <row r="30" spans="3:8" s="116" customFormat="1" ht="12.75">
      <c r="C30" s="116" t="s">
        <v>111</v>
      </c>
      <c r="D30" s="116" t="s">
        <v>90</v>
      </c>
      <c r="E30" s="117">
        <v>2398640</v>
      </c>
      <c r="F30" s="117">
        <v>2034500</v>
      </c>
      <c r="G30" s="117">
        <f t="shared" si="0"/>
        <v>364140</v>
      </c>
      <c r="H30" s="13" t="s">
        <v>370</v>
      </c>
    </row>
    <row r="31" spans="3:8" s="116" customFormat="1" ht="12.75">
      <c r="C31" s="116" t="s">
        <v>112</v>
      </c>
      <c r="D31" s="116" t="s">
        <v>113</v>
      </c>
      <c r="E31" s="117">
        <v>223710</v>
      </c>
      <c r="F31" s="117">
        <v>194836</v>
      </c>
      <c r="G31" s="117">
        <f t="shared" si="0"/>
        <v>28874</v>
      </c>
      <c r="H31" s="13" t="s">
        <v>370</v>
      </c>
    </row>
    <row r="32" spans="3:8" ht="12.75">
      <c r="C32" t="s">
        <v>84</v>
      </c>
      <c r="D32" t="s">
        <v>85</v>
      </c>
      <c r="E32" s="3">
        <v>1086926</v>
      </c>
      <c r="F32" s="3">
        <v>804302</v>
      </c>
      <c r="G32" s="3">
        <f t="shared" si="0"/>
        <v>282624</v>
      </c>
      <c r="H32" s="13" t="s">
        <v>370</v>
      </c>
    </row>
    <row r="33" spans="3:8" ht="12.75">
      <c r="C33" t="s">
        <v>119</v>
      </c>
      <c r="D33" t="s">
        <v>87</v>
      </c>
      <c r="E33" s="3">
        <v>107523</v>
      </c>
      <c r="F33" s="3">
        <v>75175</v>
      </c>
      <c r="G33" s="3">
        <f t="shared" si="0"/>
        <v>32348</v>
      </c>
      <c r="H33" s="13" t="s">
        <v>370</v>
      </c>
    </row>
    <row r="34" spans="3:8" ht="12.75">
      <c r="C34" t="s">
        <v>156</v>
      </c>
      <c r="D34" t="s">
        <v>157</v>
      </c>
      <c r="E34" s="3">
        <v>164260</v>
      </c>
      <c r="F34" s="3">
        <v>164260</v>
      </c>
      <c r="G34" s="3">
        <f t="shared" si="0"/>
        <v>0</v>
      </c>
      <c r="H34" s="13" t="s">
        <v>370</v>
      </c>
    </row>
    <row r="35" spans="3:8" ht="12.75">
      <c r="C35" t="s">
        <v>120</v>
      </c>
      <c r="D35" t="s">
        <v>88</v>
      </c>
      <c r="E35" s="3">
        <v>2297090</v>
      </c>
      <c r="F35" s="3">
        <v>1538707</v>
      </c>
      <c r="G35" s="3">
        <f t="shared" si="0"/>
        <v>758383</v>
      </c>
      <c r="H35" s="13" t="s">
        <v>370</v>
      </c>
    </row>
    <row r="36" spans="3:8" ht="12.75">
      <c r="C36" t="s">
        <v>265</v>
      </c>
      <c r="D36" t="s">
        <v>266</v>
      </c>
      <c r="E36" s="3">
        <v>-458608</v>
      </c>
      <c r="F36" s="3">
        <v>-78834</v>
      </c>
      <c r="G36" s="3">
        <f t="shared" si="0"/>
        <v>-379774</v>
      </c>
      <c r="H36" s="13" t="s">
        <v>370</v>
      </c>
    </row>
    <row r="37" spans="3:8" s="116" customFormat="1" ht="12.75">
      <c r="C37" s="116" t="s">
        <v>366</v>
      </c>
      <c r="D37" s="116" t="s">
        <v>266</v>
      </c>
      <c r="E37" s="117">
        <v>162135</v>
      </c>
      <c r="F37" s="117">
        <v>2158</v>
      </c>
      <c r="G37" s="117">
        <f t="shared" si="0"/>
        <v>159977</v>
      </c>
      <c r="H37" s="13" t="s">
        <v>370</v>
      </c>
    </row>
    <row r="38" spans="3:8" ht="12.75">
      <c r="C38" t="s">
        <v>108</v>
      </c>
      <c r="D38" t="s">
        <v>103</v>
      </c>
      <c r="E38" s="3">
        <v>24841</v>
      </c>
      <c r="F38" s="3">
        <v>9851</v>
      </c>
      <c r="G38" s="3">
        <f t="shared" si="0"/>
        <v>14990</v>
      </c>
      <c r="H38" s="13" t="s">
        <v>370</v>
      </c>
    </row>
    <row r="39" spans="3:8" ht="12.75">
      <c r="C39" t="s">
        <v>367</v>
      </c>
      <c r="D39" t="s">
        <v>105</v>
      </c>
      <c r="E39" s="3">
        <v>449361</v>
      </c>
      <c r="F39" s="3">
        <v>204494</v>
      </c>
      <c r="G39" s="3">
        <f t="shared" si="0"/>
        <v>244867</v>
      </c>
      <c r="H39" s="13" t="s">
        <v>370</v>
      </c>
    </row>
    <row r="40" spans="3:8" ht="12.75">
      <c r="C40" t="s">
        <v>368</v>
      </c>
      <c r="D40" t="s">
        <v>109</v>
      </c>
      <c r="E40" s="3">
        <v>11044968</v>
      </c>
      <c r="F40" s="3">
        <v>10297011</v>
      </c>
      <c r="G40" s="3">
        <f t="shared" si="0"/>
        <v>747957</v>
      </c>
      <c r="H40" s="13" t="s">
        <v>370</v>
      </c>
    </row>
    <row r="41" spans="3:8" ht="12.75">
      <c r="C41" t="s">
        <v>369</v>
      </c>
      <c r="D41" t="s">
        <v>267</v>
      </c>
      <c r="E41" s="3">
        <v>2800000</v>
      </c>
      <c r="F41" s="3">
        <v>2800000</v>
      </c>
      <c r="G41" s="3">
        <f t="shared" si="0"/>
        <v>0</v>
      </c>
      <c r="H41" s="13" t="s">
        <v>370</v>
      </c>
    </row>
    <row r="42" spans="5:9" ht="12.75">
      <c r="E42" s="3"/>
      <c r="F42" s="3"/>
      <c r="G42" s="3"/>
      <c r="H42" s="13"/>
      <c r="I42" s="3"/>
    </row>
    <row r="43" spans="5:9" s="116" customFormat="1" ht="12.75">
      <c r="E43" s="117"/>
      <c r="F43" s="117"/>
      <c r="G43" s="117"/>
      <c r="H43" s="13"/>
      <c r="I43" s="117"/>
    </row>
    <row r="44" spans="2:9" s="116" customFormat="1" ht="12.75">
      <c r="B44" s="116">
        <v>108</v>
      </c>
      <c r="C44" s="116" t="s">
        <v>284</v>
      </c>
      <c r="E44" s="117"/>
      <c r="F44" s="117"/>
      <c r="G44" s="117"/>
      <c r="H44" s="13"/>
      <c r="I44" s="117"/>
    </row>
    <row r="45" spans="3:9" s="116" customFormat="1" ht="12.75">
      <c r="C45" s="116" t="s">
        <v>381</v>
      </c>
      <c r="D45" s="116" t="s">
        <v>88</v>
      </c>
      <c r="E45" s="117">
        <v>1462554</v>
      </c>
      <c r="F45" s="117">
        <v>1725962</v>
      </c>
      <c r="G45" s="117">
        <f aca="true" t="shared" si="1" ref="G45">SUM(E45-F45)</f>
        <v>-263408</v>
      </c>
      <c r="H45" s="13"/>
      <c r="I45" s="117"/>
    </row>
    <row r="46" spans="5:9" s="116" customFormat="1" ht="12.75">
      <c r="E46" s="117"/>
      <c r="F46" s="117"/>
      <c r="G46" s="117"/>
      <c r="H46" s="13"/>
      <c r="I46" s="117"/>
    </row>
    <row r="47" spans="5:8" ht="12.75">
      <c r="E47" s="3"/>
      <c r="F47" s="3"/>
      <c r="G47" s="3"/>
      <c r="H47" s="13"/>
    </row>
    <row r="48" spans="2:8" ht="13">
      <c r="B48" s="1" t="s">
        <v>283</v>
      </c>
      <c r="E48" s="3"/>
      <c r="F48" s="3"/>
      <c r="G48" s="3"/>
      <c r="H48" s="13"/>
    </row>
    <row r="49" spans="2:8" ht="13">
      <c r="B49" s="1"/>
      <c r="E49" s="3"/>
      <c r="F49" s="3"/>
      <c r="G49" s="3"/>
      <c r="H49" s="13"/>
    </row>
    <row r="50" spans="2:8" ht="12.75">
      <c r="B50">
        <v>108</v>
      </c>
      <c r="C50" t="s">
        <v>284</v>
      </c>
      <c r="E50" s="3"/>
      <c r="F50" s="3"/>
      <c r="G50" s="3"/>
      <c r="H50" s="13"/>
    </row>
    <row r="51" spans="3:8" ht="12.75">
      <c r="C51" t="s">
        <v>285</v>
      </c>
      <c r="D51" t="s">
        <v>99</v>
      </c>
      <c r="E51" s="3">
        <v>944378</v>
      </c>
      <c r="F51" s="3">
        <v>933570</v>
      </c>
      <c r="G51" s="3">
        <f>SUM(E51-F51)</f>
        <v>10808</v>
      </c>
      <c r="H51" s="13"/>
    </row>
    <row r="52" spans="5:8" ht="12.75">
      <c r="E52" s="3"/>
      <c r="F52" s="3"/>
      <c r="G52" s="3"/>
      <c r="H52" s="13"/>
    </row>
    <row r="53" spans="2:8" ht="13">
      <c r="B53" s="1" t="s">
        <v>170</v>
      </c>
      <c r="E53" s="3"/>
      <c r="F53" s="3"/>
      <c r="G53" s="3"/>
      <c r="H53" s="13"/>
    </row>
    <row r="54" spans="2:8" ht="13">
      <c r="B54" s="1"/>
      <c r="E54" s="3"/>
      <c r="F54" s="3"/>
      <c r="G54" s="3"/>
      <c r="H54" s="13"/>
    </row>
    <row r="55" spans="2:8" ht="12.75">
      <c r="B55">
        <v>502</v>
      </c>
      <c r="C55" t="s">
        <v>83</v>
      </c>
      <c r="E55" s="3"/>
      <c r="F55" s="3"/>
      <c r="G55" s="3"/>
      <c r="H55" s="13"/>
    </row>
    <row r="56" spans="3:8" s="116" customFormat="1" ht="12.75">
      <c r="C56" s="116" t="s">
        <v>290</v>
      </c>
      <c r="D56" s="116" t="s">
        <v>92</v>
      </c>
      <c r="E56" s="117">
        <v>-59692</v>
      </c>
      <c r="F56" s="117">
        <v>81665</v>
      </c>
      <c r="G56" s="117">
        <f>SUM(E56-F56)</f>
        <v>-141357</v>
      </c>
      <c r="H56" s="13" t="s">
        <v>370</v>
      </c>
    </row>
    <row r="57" spans="3:8" s="116" customFormat="1" ht="12.75">
      <c r="C57" s="116" t="s">
        <v>371</v>
      </c>
      <c r="D57" s="116" t="s">
        <v>269</v>
      </c>
      <c r="E57" s="117">
        <v>723000</v>
      </c>
      <c r="F57" s="117">
        <v>25888</v>
      </c>
      <c r="G57" s="117">
        <f aca="true" t="shared" si="2" ref="G57:G69">SUM(E57-F57)</f>
        <v>697112</v>
      </c>
      <c r="H57" s="13" t="s">
        <v>370</v>
      </c>
    </row>
    <row r="58" spans="3:8" s="116" customFormat="1" ht="12.75">
      <c r="C58" s="116" t="s">
        <v>372</v>
      </c>
      <c r="D58" s="116" t="s">
        <v>90</v>
      </c>
      <c r="E58" s="117">
        <v>262835</v>
      </c>
      <c r="F58" s="117">
        <v>12750</v>
      </c>
      <c r="G58" s="117">
        <f t="shared" si="2"/>
        <v>250085</v>
      </c>
      <c r="H58" s="13" t="s">
        <v>370</v>
      </c>
    </row>
    <row r="59" spans="3:8" s="116" customFormat="1" ht="12.75">
      <c r="C59" s="116" t="s">
        <v>373</v>
      </c>
      <c r="D59" s="116" t="s">
        <v>90</v>
      </c>
      <c r="E59" s="117">
        <v>240000</v>
      </c>
      <c r="F59" s="117">
        <v>0</v>
      </c>
      <c r="G59" s="117">
        <f t="shared" si="2"/>
        <v>240000</v>
      </c>
      <c r="H59" s="13" t="s">
        <v>370</v>
      </c>
    </row>
    <row r="60" spans="3:8" s="116" customFormat="1" ht="12.75">
      <c r="C60" s="116" t="s">
        <v>374</v>
      </c>
      <c r="D60" s="116" t="s">
        <v>90</v>
      </c>
      <c r="E60" s="117">
        <v>317972</v>
      </c>
      <c r="F60" s="117">
        <v>452</v>
      </c>
      <c r="G60" s="117">
        <f t="shared" si="2"/>
        <v>317520</v>
      </c>
      <c r="H60" s="13" t="s">
        <v>370</v>
      </c>
    </row>
    <row r="61" spans="3:8" s="116" customFormat="1" ht="12.75">
      <c r="C61" s="116" t="s">
        <v>112</v>
      </c>
      <c r="D61" s="116" t="s">
        <v>113</v>
      </c>
      <c r="E61" s="117">
        <v>2180</v>
      </c>
      <c r="F61" s="117">
        <v>0</v>
      </c>
      <c r="G61" s="117">
        <f t="shared" si="2"/>
        <v>2180</v>
      </c>
      <c r="H61" s="13" t="s">
        <v>370</v>
      </c>
    </row>
    <row r="62" spans="3:8" s="116" customFormat="1" ht="12.75">
      <c r="C62" s="116" t="s">
        <v>184</v>
      </c>
      <c r="D62" s="116" t="s">
        <v>145</v>
      </c>
      <c r="E62" s="117">
        <v>764552</v>
      </c>
      <c r="F62" s="117">
        <v>810000</v>
      </c>
      <c r="G62" s="117">
        <f t="shared" si="2"/>
        <v>-45448</v>
      </c>
      <c r="H62" s="13" t="s">
        <v>370</v>
      </c>
    </row>
    <row r="63" spans="3:8" s="116" customFormat="1" ht="12.75">
      <c r="C63" s="116" t="s">
        <v>144</v>
      </c>
      <c r="D63" s="116" t="s">
        <v>145</v>
      </c>
      <c r="E63" s="117">
        <v>105600</v>
      </c>
      <c r="F63" s="117">
        <v>19895</v>
      </c>
      <c r="G63" s="117">
        <f t="shared" si="2"/>
        <v>85705</v>
      </c>
      <c r="H63" s="13" t="s">
        <v>370</v>
      </c>
    </row>
    <row r="64" spans="3:8" s="116" customFormat="1" ht="12.75">
      <c r="C64" s="116" t="s">
        <v>375</v>
      </c>
      <c r="D64" s="116" t="s">
        <v>85</v>
      </c>
      <c r="E64" s="117">
        <v>-64810</v>
      </c>
      <c r="F64" s="117">
        <v>-64810</v>
      </c>
      <c r="G64" s="117">
        <f t="shared" si="2"/>
        <v>0</v>
      </c>
      <c r="H64" s="13" t="s">
        <v>370</v>
      </c>
    </row>
    <row r="65" spans="3:8" s="116" customFormat="1" ht="12.75">
      <c r="C65" s="116" t="s">
        <v>376</v>
      </c>
      <c r="D65" s="116" t="s">
        <v>85</v>
      </c>
      <c r="E65" s="117">
        <v>-249630</v>
      </c>
      <c r="F65" s="117">
        <v>-175726</v>
      </c>
      <c r="G65" s="117">
        <f t="shared" si="2"/>
        <v>-73904</v>
      </c>
      <c r="H65" s="13" t="s">
        <v>370</v>
      </c>
    </row>
    <row r="66" spans="3:8" s="116" customFormat="1" ht="12.75">
      <c r="C66" s="116" t="s">
        <v>377</v>
      </c>
      <c r="D66" s="116" t="s">
        <v>85</v>
      </c>
      <c r="E66" s="117">
        <v>0</v>
      </c>
      <c r="F66" s="117">
        <v>28726</v>
      </c>
      <c r="G66" s="117">
        <f t="shared" si="2"/>
        <v>-28726</v>
      </c>
      <c r="H66" s="13" t="s">
        <v>370</v>
      </c>
    </row>
    <row r="67" spans="3:8" s="116" customFormat="1" ht="12.75">
      <c r="C67" s="116" t="s">
        <v>378</v>
      </c>
      <c r="D67" s="116" t="s">
        <v>85</v>
      </c>
      <c r="E67" s="117">
        <v>0</v>
      </c>
      <c r="F67" s="117">
        <v>20376</v>
      </c>
      <c r="G67" s="117">
        <f t="shared" si="2"/>
        <v>-20376</v>
      </c>
      <c r="H67" s="13" t="s">
        <v>370</v>
      </c>
    </row>
    <row r="68" spans="3:8" s="116" customFormat="1" ht="12.75">
      <c r="C68" s="116" t="s">
        <v>379</v>
      </c>
      <c r="D68" s="116" t="s">
        <v>85</v>
      </c>
      <c r="E68" s="117">
        <v>0</v>
      </c>
      <c r="F68" s="117">
        <v>27477</v>
      </c>
      <c r="G68" s="117">
        <f t="shared" si="2"/>
        <v>-27477</v>
      </c>
      <c r="H68" s="13" t="s">
        <v>370</v>
      </c>
    </row>
    <row r="69" spans="3:8" s="116" customFormat="1" ht="12.75">
      <c r="C69" s="116" t="s">
        <v>380</v>
      </c>
      <c r="D69" s="116" t="s">
        <v>85</v>
      </c>
      <c r="E69" s="117">
        <v>0</v>
      </c>
      <c r="F69" s="117">
        <v>-1660</v>
      </c>
      <c r="G69" s="117">
        <f t="shared" si="2"/>
        <v>1660</v>
      </c>
      <c r="H69" s="13" t="s">
        <v>370</v>
      </c>
    </row>
    <row r="70" spans="5:8" s="116" customFormat="1" ht="12.75">
      <c r="E70" s="117"/>
      <c r="F70" s="117"/>
      <c r="G70" s="117"/>
      <c r="H70" s="13"/>
    </row>
    <row r="71" spans="5:8" s="200" customFormat="1" ht="12.75">
      <c r="E71" s="153"/>
      <c r="F71" s="153"/>
      <c r="G71" s="153"/>
      <c r="H71" s="155"/>
    </row>
    <row r="72" spans="2:8" s="200" customFormat="1" ht="12.75">
      <c r="B72" s="200">
        <v>502</v>
      </c>
      <c r="C72" s="200" t="s">
        <v>627</v>
      </c>
      <c r="E72" s="153"/>
      <c r="F72" s="153"/>
      <c r="G72" s="153"/>
      <c r="H72" s="155"/>
    </row>
    <row r="73" spans="3:8" s="200" customFormat="1" ht="12.75">
      <c r="C73" s="200" t="s">
        <v>628</v>
      </c>
      <c r="E73" s="153"/>
      <c r="F73" s="153"/>
      <c r="G73" s="153"/>
      <c r="H73" s="155"/>
    </row>
    <row r="74" spans="3:8" s="200" customFormat="1" ht="12.75">
      <c r="C74" s="200" t="s">
        <v>2</v>
      </c>
      <c r="E74" s="153">
        <v>22937647</v>
      </c>
      <c r="F74" s="153">
        <v>23040963</v>
      </c>
      <c r="G74" s="153">
        <f aca="true" t="shared" si="3" ref="G74:G76">SUM(E74-F74)</f>
        <v>-103316</v>
      </c>
      <c r="H74" s="155" t="s">
        <v>370</v>
      </c>
    </row>
    <row r="75" spans="3:8" s="200" customFormat="1" ht="12.75">
      <c r="C75" s="200" t="s">
        <v>1</v>
      </c>
      <c r="E75" s="153">
        <v>1106859</v>
      </c>
      <c r="F75" s="153">
        <v>967630</v>
      </c>
      <c r="G75" s="153">
        <f t="shared" si="3"/>
        <v>139229</v>
      </c>
      <c r="H75" s="155" t="s">
        <v>370</v>
      </c>
    </row>
    <row r="76" spans="3:8" s="200" customFormat="1" ht="12.75">
      <c r="C76" s="200" t="s">
        <v>19</v>
      </c>
      <c r="E76" s="153">
        <v>1319996</v>
      </c>
      <c r="F76" s="153">
        <v>1339292</v>
      </c>
      <c r="G76" s="153">
        <f t="shared" si="3"/>
        <v>-19296</v>
      </c>
      <c r="H76" s="155" t="s">
        <v>370</v>
      </c>
    </row>
    <row r="77" spans="5:8" s="200" customFormat="1" ht="12.75">
      <c r="E77" s="153"/>
      <c r="F77" s="153"/>
      <c r="G77" s="153"/>
      <c r="H77" s="155"/>
    </row>
    <row r="78" spans="5:8" ht="12" customHeight="1">
      <c r="E78" s="3"/>
      <c r="F78" s="3"/>
      <c r="G78" s="3"/>
      <c r="H78" s="13"/>
    </row>
    <row r="79" spans="2:8" ht="13">
      <c r="B79" s="1" t="s">
        <v>10</v>
      </c>
      <c r="C79" s="1"/>
      <c r="D79" s="1"/>
      <c r="E79" s="14">
        <f>SUM(E8:E77)</f>
        <v>124930492</v>
      </c>
      <c r="F79" s="14">
        <f>SUM(F8:F77)</f>
        <v>122135019</v>
      </c>
      <c r="G79" s="14">
        <f>SUM(G11:G78)</f>
        <v>2795473</v>
      </c>
      <c r="H79" s="15"/>
    </row>
    <row r="80" spans="2:8" s="1" customFormat="1" ht="13">
      <c r="B80"/>
      <c r="C80"/>
      <c r="D80"/>
      <c r="E80" s="3"/>
      <c r="F80" s="3"/>
      <c r="G80" s="3"/>
      <c r="H80" s="13"/>
    </row>
    <row r="81" spans="2:8" ht="13">
      <c r="B81" s="1" t="s">
        <v>334</v>
      </c>
      <c r="C81" s="1"/>
      <c r="D81" s="1"/>
      <c r="E81" s="14">
        <f>E79</f>
        <v>124930492</v>
      </c>
      <c r="F81" s="14">
        <f>F79</f>
        <v>122135019</v>
      </c>
      <c r="G81" s="14">
        <f>SUM(G79)</f>
        <v>2795473</v>
      </c>
      <c r="H81" s="15"/>
    </row>
    <row r="82" spans="5:8" ht="12.75">
      <c r="E82" s="3"/>
      <c r="F82" s="3"/>
      <c r="G82" s="3"/>
      <c r="H82" s="13"/>
    </row>
    <row r="83" spans="2:8" ht="13">
      <c r="B83" s="26"/>
      <c r="H83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6"/>
  <sheetViews>
    <sheetView workbookViewId="0" topLeftCell="A1">
      <pane ySplit="1" topLeftCell="A92" activePane="bottomLeft" state="frozen"/>
      <selection pane="topLeft" activeCell="D23" sqref="D23"/>
      <selection pane="bottomLeft" activeCell="D23" sqref="D23"/>
    </sheetView>
  </sheetViews>
  <sheetFormatPr defaultColWidth="9.140625" defaultRowHeight="12.75"/>
  <cols>
    <col min="1" max="1" width="1.57421875" style="0" customWidth="1"/>
    <col min="2" max="2" width="9.57421875" style="0" customWidth="1"/>
    <col min="3" max="3" width="26.421875" style="0" customWidth="1"/>
    <col min="5" max="5" width="11.57421875" style="0" customWidth="1"/>
    <col min="6" max="6" width="12.421875" style="0" customWidth="1"/>
    <col min="7" max="7" width="14.421875" style="0" customWidth="1"/>
    <col min="8" max="8" width="11.57421875" style="4" customWidth="1"/>
  </cols>
  <sheetData>
    <row r="2" spans="1:8" ht="13" thickBot="1">
      <c r="A2" s="150"/>
      <c r="B2" s="150"/>
      <c r="C2" s="150"/>
      <c r="D2" s="150"/>
      <c r="E2" s="150"/>
      <c r="F2" s="150"/>
      <c r="G2" s="150"/>
      <c r="H2" s="150"/>
    </row>
    <row r="3" spans="1:8" ht="25.5" thickBot="1">
      <c r="A3" s="165"/>
      <c r="B3" s="157" t="s">
        <v>329</v>
      </c>
      <c r="C3" s="158"/>
      <c r="D3" s="158"/>
      <c r="E3" s="158"/>
      <c r="F3" s="158"/>
      <c r="G3" s="158"/>
      <c r="H3" s="159"/>
    </row>
    <row r="5" spans="1:8" ht="18">
      <c r="A5" s="150"/>
      <c r="B5" s="156" t="s">
        <v>12</v>
      </c>
      <c r="C5" s="152"/>
      <c r="D5" s="150"/>
      <c r="E5" s="150"/>
      <c r="F5" s="150"/>
      <c r="G5" s="150"/>
      <c r="H5" s="150"/>
    </row>
    <row r="6" spans="1:8" ht="18">
      <c r="A6" s="150"/>
      <c r="B6" s="156" t="s">
        <v>15</v>
      </c>
      <c r="C6" s="150"/>
      <c r="D6" s="150"/>
      <c r="E6" s="150"/>
      <c r="F6" s="150"/>
      <c r="G6" s="150"/>
      <c r="H6" s="150"/>
    </row>
    <row r="7" spans="1:8" ht="39">
      <c r="A7" s="151"/>
      <c r="B7" s="161" t="s">
        <v>227</v>
      </c>
      <c r="C7" s="161"/>
      <c r="D7" s="162" t="s">
        <v>24</v>
      </c>
      <c r="E7" s="163" t="s">
        <v>331</v>
      </c>
      <c r="F7" s="163" t="s">
        <v>332</v>
      </c>
      <c r="G7" s="160" t="s">
        <v>330</v>
      </c>
      <c r="H7" s="163" t="s">
        <v>226</v>
      </c>
    </row>
    <row r="8" spans="1:8" ht="28.5" customHeight="1">
      <c r="A8" s="150"/>
      <c r="B8" s="150"/>
      <c r="C8" s="150"/>
      <c r="D8" s="154"/>
      <c r="E8" s="150"/>
      <c r="F8" s="150"/>
      <c r="G8" s="166" t="s">
        <v>20</v>
      </c>
      <c r="H8" s="150"/>
    </row>
    <row r="9" spans="1:8" ht="13">
      <c r="A9" s="150"/>
      <c r="B9" s="151" t="s">
        <v>21</v>
      </c>
      <c r="C9" s="150"/>
      <c r="D9" s="154"/>
      <c r="E9" s="150"/>
      <c r="F9" s="150"/>
      <c r="G9" s="150"/>
      <c r="H9" s="150"/>
    </row>
    <row r="10" spans="1:8" ht="13.5" thickBot="1">
      <c r="A10" s="150"/>
      <c r="B10" s="151"/>
      <c r="C10" s="150"/>
      <c r="D10" s="154"/>
      <c r="E10" s="150"/>
      <c r="F10" s="150"/>
      <c r="G10" s="150"/>
      <c r="H10" s="150"/>
    </row>
    <row r="11" spans="1:8" ht="12.75">
      <c r="A11" s="150"/>
      <c r="B11" s="176">
        <v>201</v>
      </c>
      <c r="C11" s="177" t="s">
        <v>179</v>
      </c>
      <c r="D11" s="178">
        <v>511020</v>
      </c>
      <c r="E11" s="179">
        <v>71997350</v>
      </c>
      <c r="F11" s="179">
        <v>72955411</v>
      </c>
      <c r="G11" s="179">
        <v>-958061</v>
      </c>
      <c r="H11" s="180" t="s">
        <v>521</v>
      </c>
    </row>
    <row r="12" spans="1:8" ht="13">
      <c r="A12" s="151"/>
      <c r="B12" s="181">
        <v>210</v>
      </c>
      <c r="C12" s="168" t="s">
        <v>30</v>
      </c>
      <c r="D12" s="167">
        <v>514002</v>
      </c>
      <c r="E12" s="169">
        <v>1737914</v>
      </c>
      <c r="F12" s="169">
        <v>1687462</v>
      </c>
      <c r="G12" s="169">
        <v>50452</v>
      </c>
      <c r="H12" s="182" t="s">
        <v>522</v>
      </c>
    </row>
    <row r="13" spans="1:8" ht="13">
      <c r="A13" s="151"/>
      <c r="B13" s="181">
        <v>217</v>
      </c>
      <c r="C13" s="168" t="s">
        <v>31</v>
      </c>
      <c r="D13" s="167">
        <v>514004</v>
      </c>
      <c r="E13" s="169">
        <v>2717481</v>
      </c>
      <c r="F13" s="169">
        <v>2737285</v>
      </c>
      <c r="G13" s="169">
        <v>-19804</v>
      </c>
      <c r="H13" s="182" t="s">
        <v>523</v>
      </c>
    </row>
    <row r="14" spans="1:8" ht="12.75">
      <c r="A14" s="150"/>
      <c r="B14" s="181">
        <v>222</v>
      </c>
      <c r="C14" s="168" t="s">
        <v>32</v>
      </c>
      <c r="D14" s="167">
        <v>514006</v>
      </c>
      <c r="E14" s="169">
        <v>4662003</v>
      </c>
      <c r="F14" s="169">
        <v>4332340</v>
      </c>
      <c r="G14" s="169">
        <v>329663</v>
      </c>
      <c r="H14" s="182" t="s">
        <v>524</v>
      </c>
    </row>
    <row r="15" spans="1:8" ht="12.75">
      <c r="A15" s="150"/>
      <c r="B15" s="181">
        <v>224</v>
      </c>
      <c r="C15" s="168" t="s">
        <v>33</v>
      </c>
      <c r="D15" s="167">
        <v>514008</v>
      </c>
      <c r="E15" s="169">
        <v>5840039</v>
      </c>
      <c r="F15" s="169">
        <v>5595903</v>
      </c>
      <c r="G15" s="169">
        <v>244136</v>
      </c>
      <c r="H15" s="182" t="s">
        <v>525</v>
      </c>
    </row>
    <row r="16" spans="1:8" ht="12.75">
      <c r="A16" s="150"/>
      <c r="B16" s="181">
        <v>228</v>
      </c>
      <c r="C16" s="168" t="s">
        <v>34</v>
      </c>
      <c r="D16" s="167">
        <v>514010</v>
      </c>
      <c r="E16" s="169">
        <v>9903317</v>
      </c>
      <c r="F16" s="169">
        <v>9960238</v>
      </c>
      <c r="G16" s="169">
        <v>-56921</v>
      </c>
      <c r="H16" s="182" t="s">
        <v>526</v>
      </c>
    </row>
    <row r="17" spans="1:8" ht="12.75">
      <c r="A17" s="150"/>
      <c r="B17" s="181">
        <v>240</v>
      </c>
      <c r="C17" s="168" t="s">
        <v>210</v>
      </c>
      <c r="D17" s="167">
        <v>514020</v>
      </c>
      <c r="E17" s="169">
        <f>14780398+518032</f>
        <v>15298430</v>
      </c>
      <c r="F17" s="169">
        <f>14232874+794723</f>
        <v>15027597</v>
      </c>
      <c r="G17" s="169">
        <f>E17-F17</f>
        <v>270833</v>
      </c>
      <c r="H17" s="182" t="s">
        <v>527</v>
      </c>
    </row>
    <row r="18" spans="2:8" ht="12.75">
      <c r="B18" s="181">
        <v>241</v>
      </c>
      <c r="C18" s="168" t="s">
        <v>211</v>
      </c>
      <c r="D18" s="167">
        <v>514025</v>
      </c>
      <c r="E18" s="169">
        <v>17614245</v>
      </c>
      <c r="F18" s="169">
        <v>16929595</v>
      </c>
      <c r="G18" s="169">
        <v>679172</v>
      </c>
      <c r="H18" s="182" t="s">
        <v>528</v>
      </c>
    </row>
    <row r="19" spans="2:8" ht="12.75">
      <c r="B19" s="181">
        <v>242</v>
      </c>
      <c r="C19" s="168" t="s">
        <v>212</v>
      </c>
      <c r="D19" s="167">
        <v>514050</v>
      </c>
      <c r="E19" s="169">
        <v>10957080</v>
      </c>
      <c r="F19" s="169">
        <v>10687764</v>
      </c>
      <c r="G19" s="169">
        <v>269316</v>
      </c>
      <c r="H19" s="182" t="s">
        <v>529</v>
      </c>
    </row>
    <row r="20" spans="2:8" ht="12.75">
      <c r="B20" s="181">
        <v>243</v>
      </c>
      <c r="C20" s="168" t="s">
        <v>213</v>
      </c>
      <c r="D20" s="167">
        <v>514045</v>
      </c>
      <c r="E20" s="169">
        <v>11329794</v>
      </c>
      <c r="F20" s="169">
        <v>11175225</v>
      </c>
      <c r="G20" s="169">
        <v>154571</v>
      </c>
      <c r="H20" s="182" t="s">
        <v>530</v>
      </c>
    </row>
    <row r="21" spans="2:8" ht="12.75">
      <c r="B21" s="181">
        <v>244</v>
      </c>
      <c r="C21" s="168" t="s">
        <v>214</v>
      </c>
      <c r="D21" s="167">
        <v>514040</v>
      </c>
      <c r="E21" s="169">
        <v>8488656</v>
      </c>
      <c r="F21" s="169">
        <v>7936990</v>
      </c>
      <c r="G21" s="169">
        <v>551666</v>
      </c>
      <c r="H21" s="182" t="s">
        <v>531</v>
      </c>
    </row>
    <row r="22" spans="2:8" ht="12.75">
      <c r="B22" s="181">
        <v>245</v>
      </c>
      <c r="C22" s="168" t="s">
        <v>215</v>
      </c>
      <c r="D22" s="167">
        <v>514030</v>
      </c>
      <c r="E22" s="169">
        <v>9841484</v>
      </c>
      <c r="F22" s="169">
        <v>9748259</v>
      </c>
      <c r="G22" s="169">
        <v>93225</v>
      </c>
      <c r="H22" s="182" t="s">
        <v>532</v>
      </c>
    </row>
    <row r="23" spans="2:8" ht="12.75">
      <c r="B23" s="181">
        <v>246</v>
      </c>
      <c r="C23" s="168" t="s">
        <v>216</v>
      </c>
      <c r="D23" s="167">
        <v>514035</v>
      </c>
      <c r="E23" s="169">
        <v>10957976</v>
      </c>
      <c r="F23" s="170">
        <v>10841782</v>
      </c>
      <c r="G23" s="169">
        <v>116194</v>
      </c>
      <c r="H23" s="182" t="s">
        <v>533</v>
      </c>
    </row>
    <row r="24" spans="2:8" ht="12.75">
      <c r="B24" s="181">
        <v>247</v>
      </c>
      <c r="C24" s="168" t="s">
        <v>217</v>
      </c>
      <c r="D24" s="167">
        <v>514055</v>
      </c>
      <c r="E24" s="169">
        <v>14564909</v>
      </c>
      <c r="F24" s="169">
        <v>14495510</v>
      </c>
      <c r="G24" s="169">
        <v>69399</v>
      </c>
      <c r="H24" s="182" t="s">
        <v>534</v>
      </c>
    </row>
    <row r="25" spans="2:8" ht="12.75">
      <c r="B25" s="181">
        <v>327</v>
      </c>
      <c r="C25" s="168" t="s">
        <v>218</v>
      </c>
      <c r="D25" s="167">
        <v>510006</v>
      </c>
      <c r="E25" s="169">
        <v>-202231</v>
      </c>
      <c r="F25" s="169">
        <v>-359426</v>
      </c>
      <c r="G25" s="169">
        <v>157195</v>
      </c>
      <c r="H25" s="182" t="s">
        <v>535</v>
      </c>
    </row>
    <row r="26" spans="2:8" ht="12.75">
      <c r="B26" s="181"/>
      <c r="C26" s="168"/>
      <c r="D26" s="167"/>
      <c r="E26" s="169"/>
      <c r="F26" s="169"/>
      <c r="G26" s="169"/>
      <c r="H26" s="182"/>
    </row>
    <row r="27" spans="2:8" ht="12.75">
      <c r="B27" s="181">
        <v>301</v>
      </c>
      <c r="C27" s="168" t="s">
        <v>35</v>
      </c>
      <c r="D27" s="167">
        <v>301005</v>
      </c>
      <c r="E27" s="169">
        <v>16033579</v>
      </c>
      <c r="F27" s="169">
        <v>15753079</v>
      </c>
      <c r="G27" s="169">
        <v>280500</v>
      </c>
      <c r="H27" s="182" t="s">
        <v>536</v>
      </c>
    </row>
    <row r="28" spans="2:8" ht="12.75">
      <c r="B28" s="181">
        <v>301</v>
      </c>
      <c r="C28" s="168" t="s">
        <v>36</v>
      </c>
      <c r="D28" s="167">
        <v>305005</v>
      </c>
      <c r="E28" s="169">
        <v>1976675</v>
      </c>
      <c r="F28" s="169">
        <v>1552900</v>
      </c>
      <c r="G28" s="169">
        <v>423775</v>
      </c>
      <c r="H28" s="182" t="s">
        <v>536</v>
      </c>
    </row>
    <row r="29" spans="2:8" ht="12.75">
      <c r="B29" s="181">
        <v>301</v>
      </c>
      <c r="C29" s="168" t="s">
        <v>537</v>
      </c>
      <c r="D29" s="167">
        <v>376060</v>
      </c>
      <c r="E29" s="169">
        <v>176662</v>
      </c>
      <c r="F29" s="169">
        <v>67831</v>
      </c>
      <c r="G29" s="169">
        <v>108831</v>
      </c>
      <c r="H29" s="182" t="s">
        <v>536</v>
      </c>
    </row>
    <row r="30" spans="2:8" ht="12.75">
      <c r="B30" s="181">
        <v>302</v>
      </c>
      <c r="C30" s="168" t="s">
        <v>37</v>
      </c>
      <c r="D30" s="167">
        <v>301007</v>
      </c>
      <c r="E30" s="169">
        <v>10693192</v>
      </c>
      <c r="F30" s="169">
        <v>10109730</v>
      </c>
      <c r="G30" s="169">
        <v>583462</v>
      </c>
      <c r="H30" s="182" t="s">
        <v>538</v>
      </c>
    </row>
    <row r="31" spans="2:8" ht="12.75">
      <c r="B31" s="181">
        <v>302</v>
      </c>
      <c r="C31" s="168" t="s">
        <v>38</v>
      </c>
      <c r="D31" s="167">
        <v>305007</v>
      </c>
      <c r="E31" s="169">
        <v>2275691</v>
      </c>
      <c r="F31" s="169">
        <v>1925877</v>
      </c>
      <c r="G31" s="169">
        <v>349814</v>
      </c>
      <c r="H31" s="182" t="s">
        <v>538</v>
      </c>
    </row>
    <row r="32" spans="2:8" ht="12.75">
      <c r="B32" s="181">
        <v>302</v>
      </c>
      <c r="C32" s="168" t="s">
        <v>539</v>
      </c>
      <c r="D32" s="167">
        <v>376061</v>
      </c>
      <c r="E32" s="169">
        <v>124141</v>
      </c>
      <c r="F32" s="169">
        <v>53218</v>
      </c>
      <c r="G32" s="169">
        <v>70923</v>
      </c>
      <c r="H32" s="182" t="s">
        <v>538</v>
      </c>
    </row>
    <row r="33" spans="2:8" ht="12.75">
      <c r="B33" s="181">
        <v>303</v>
      </c>
      <c r="C33" s="168" t="s">
        <v>39</v>
      </c>
      <c r="D33" s="167">
        <v>301009</v>
      </c>
      <c r="E33" s="169">
        <v>13903935</v>
      </c>
      <c r="F33" s="169">
        <v>11888691</v>
      </c>
      <c r="G33" s="169">
        <v>2015244</v>
      </c>
      <c r="H33" s="182" t="s">
        <v>540</v>
      </c>
    </row>
    <row r="34" spans="2:9" ht="12.75">
      <c r="B34" s="181">
        <v>303</v>
      </c>
      <c r="C34" s="168" t="s">
        <v>40</v>
      </c>
      <c r="D34" s="167">
        <v>305009</v>
      </c>
      <c r="E34" s="169">
        <v>1527215</v>
      </c>
      <c r="F34" s="169">
        <v>1280271</v>
      </c>
      <c r="G34" s="169">
        <v>246944</v>
      </c>
      <c r="H34" s="182" t="s">
        <v>540</v>
      </c>
      <c r="I34" s="150"/>
    </row>
    <row r="35" spans="2:9" ht="12.75">
      <c r="B35" s="181">
        <v>303</v>
      </c>
      <c r="C35" s="168" t="s">
        <v>541</v>
      </c>
      <c r="D35" s="167">
        <v>376062</v>
      </c>
      <c r="E35" s="169">
        <v>152789</v>
      </c>
      <c r="F35" s="169">
        <v>84604</v>
      </c>
      <c r="G35" s="169">
        <v>68185</v>
      </c>
      <c r="H35" s="182" t="s">
        <v>540</v>
      </c>
      <c r="I35" s="150"/>
    </row>
    <row r="36" spans="2:9" ht="12.75">
      <c r="B36" s="181">
        <v>304</v>
      </c>
      <c r="C36" s="169" t="s">
        <v>41</v>
      </c>
      <c r="D36" s="167">
        <v>301011</v>
      </c>
      <c r="E36" s="169">
        <v>6407309</v>
      </c>
      <c r="F36" s="169">
        <v>6277509</v>
      </c>
      <c r="G36" s="169">
        <v>129800</v>
      </c>
      <c r="H36" s="182" t="s">
        <v>542</v>
      </c>
      <c r="I36" s="153"/>
    </row>
    <row r="37" spans="2:9" ht="12.75">
      <c r="B37" s="181">
        <v>304</v>
      </c>
      <c r="C37" s="168" t="s">
        <v>42</v>
      </c>
      <c r="D37" s="167">
        <v>305011</v>
      </c>
      <c r="E37" s="169">
        <v>1202450</v>
      </c>
      <c r="F37" s="169">
        <v>1097692</v>
      </c>
      <c r="G37" s="169">
        <v>104758</v>
      </c>
      <c r="H37" s="182" t="s">
        <v>542</v>
      </c>
      <c r="I37" s="150"/>
    </row>
    <row r="38" spans="2:9" ht="12.75">
      <c r="B38" s="181">
        <v>304</v>
      </c>
      <c r="C38" s="168" t="s">
        <v>543</v>
      </c>
      <c r="D38" s="167">
        <v>376063</v>
      </c>
      <c r="E38" s="169">
        <v>148014</v>
      </c>
      <c r="F38" s="169">
        <v>106166</v>
      </c>
      <c r="G38" s="169">
        <v>41848</v>
      </c>
      <c r="H38" s="182" t="s">
        <v>542</v>
      </c>
      <c r="I38" s="150"/>
    </row>
    <row r="39" spans="2:9" ht="12.75">
      <c r="B39" s="181">
        <v>304</v>
      </c>
      <c r="C39" s="168" t="s">
        <v>544</v>
      </c>
      <c r="D39" s="167">
        <v>514060</v>
      </c>
      <c r="E39" s="169">
        <v>669929</v>
      </c>
      <c r="F39" s="169">
        <v>530610</v>
      </c>
      <c r="G39" s="169">
        <v>139319</v>
      </c>
      <c r="H39" s="182" t="s">
        <v>542</v>
      </c>
      <c r="I39" s="150"/>
    </row>
    <row r="40" spans="2:9" ht="12.75">
      <c r="B40" s="183">
        <v>305</v>
      </c>
      <c r="C40" s="171" t="s">
        <v>43</v>
      </c>
      <c r="D40" s="172">
        <v>301029</v>
      </c>
      <c r="E40" s="169">
        <v>29939547</v>
      </c>
      <c r="F40" s="169">
        <v>30298523</v>
      </c>
      <c r="G40" s="169">
        <v>-358976</v>
      </c>
      <c r="H40" s="184" t="s">
        <v>545</v>
      </c>
      <c r="I40" s="153"/>
    </row>
    <row r="41" spans="2:9" ht="12.75">
      <c r="B41" s="181">
        <v>305</v>
      </c>
      <c r="C41" s="173" t="s">
        <v>219</v>
      </c>
      <c r="D41" s="167">
        <v>305055</v>
      </c>
      <c r="E41" s="169">
        <v>5318198</v>
      </c>
      <c r="F41" s="169">
        <v>4230168</v>
      </c>
      <c r="G41" s="169">
        <v>1088030</v>
      </c>
      <c r="H41" s="184" t="s">
        <v>545</v>
      </c>
      <c r="I41" s="153"/>
    </row>
    <row r="42" spans="2:9" ht="12.75">
      <c r="B42" s="181">
        <v>305</v>
      </c>
      <c r="C42" s="173" t="s">
        <v>220</v>
      </c>
      <c r="D42" s="167">
        <v>305026</v>
      </c>
      <c r="E42" s="170">
        <v>5613114</v>
      </c>
      <c r="F42" s="170">
        <v>5110523</v>
      </c>
      <c r="G42" s="170">
        <v>502591</v>
      </c>
      <c r="H42" s="184" t="s">
        <v>545</v>
      </c>
      <c r="I42" s="153"/>
    </row>
    <row r="43" spans="2:9" ht="12.75">
      <c r="B43" s="181">
        <v>306</v>
      </c>
      <c r="C43" s="168" t="s">
        <v>44</v>
      </c>
      <c r="D43" s="167">
        <v>301041</v>
      </c>
      <c r="E43" s="169">
        <v>35609797</v>
      </c>
      <c r="F43" s="169">
        <v>35425608</v>
      </c>
      <c r="G43" s="169">
        <v>184189</v>
      </c>
      <c r="H43" s="182" t="s">
        <v>546</v>
      </c>
      <c r="I43" s="150"/>
    </row>
    <row r="44" spans="2:9" ht="12.75">
      <c r="B44" s="181">
        <v>306</v>
      </c>
      <c r="C44" s="168" t="s">
        <v>45</v>
      </c>
      <c r="D44" s="167">
        <v>305039</v>
      </c>
      <c r="E44" s="169">
        <v>5203072</v>
      </c>
      <c r="F44" s="169">
        <v>5001339</v>
      </c>
      <c r="G44" s="169">
        <v>201733</v>
      </c>
      <c r="H44" s="182" t="s">
        <v>546</v>
      </c>
      <c r="I44" s="153"/>
    </row>
    <row r="45" spans="2:9" ht="12.75">
      <c r="B45" s="181">
        <v>306</v>
      </c>
      <c r="C45" s="168" t="s">
        <v>547</v>
      </c>
      <c r="D45" s="167">
        <v>376064</v>
      </c>
      <c r="E45" s="169">
        <v>596832</v>
      </c>
      <c r="F45" s="169">
        <v>153367</v>
      </c>
      <c r="G45" s="169">
        <v>443465</v>
      </c>
      <c r="H45" s="182" t="s">
        <v>546</v>
      </c>
      <c r="I45" s="153"/>
    </row>
    <row r="46" spans="2:9" ht="12.75">
      <c r="B46" s="181">
        <v>308</v>
      </c>
      <c r="C46" s="168" t="s">
        <v>46</v>
      </c>
      <c r="D46" s="167">
        <v>301015</v>
      </c>
      <c r="E46" s="169">
        <v>6065401</v>
      </c>
      <c r="F46" s="169">
        <v>5946083</v>
      </c>
      <c r="G46" s="169">
        <v>119318</v>
      </c>
      <c r="H46" s="182" t="s">
        <v>548</v>
      </c>
      <c r="I46" s="164"/>
    </row>
    <row r="47" spans="2:9" ht="12.75">
      <c r="B47" s="181">
        <v>308</v>
      </c>
      <c r="C47" s="168" t="s">
        <v>47</v>
      </c>
      <c r="D47" s="167">
        <v>305015</v>
      </c>
      <c r="E47" s="169">
        <v>1180593</v>
      </c>
      <c r="F47" s="169">
        <v>974908</v>
      </c>
      <c r="G47" s="169">
        <v>205685</v>
      </c>
      <c r="H47" s="182" t="s">
        <v>548</v>
      </c>
      <c r="I47" s="150"/>
    </row>
    <row r="48" spans="2:9" ht="12.75">
      <c r="B48" s="181">
        <v>308</v>
      </c>
      <c r="C48" s="168" t="s">
        <v>549</v>
      </c>
      <c r="D48" s="167">
        <v>376065</v>
      </c>
      <c r="E48" s="169">
        <v>114592</v>
      </c>
      <c r="F48" s="169">
        <v>89896</v>
      </c>
      <c r="G48" s="169">
        <v>24696</v>
      </c>
      <c r="H48" s="182" t="s">
        <v>548</v>
      </c>
      <c r="I48" s="150"/>
    </row>
    <row r="49" spans="2:9" ht="12.75">
      <c r="B49" s="181">
        <v>309</v>
      </c>
      <c r="C49" s="168" t="s">
        <v>48</v>
      </c>
      <c r="D49" s="167">
        <v>301017</v>
      </c>
      <c r="E49" s="169">
        <v>7585174</v>
      </c>
      <c r="F49" s="169">
        <v>7824005</v>
      </c>
      <c r="G49" s="169">
        <v>-238831</v>
      </c>
      <c r="H49" s="182" t="s">
        <v>550</v>
      </c>
      <c r="I49" s="153"/>
    </row>
    <row r="50" spans="2:9" ht="12.75">
      <c r="B50" s="181">
        <v>309</v>
      </c>
      <c r="C50" s="168" t="s">
        <v>49</v>
      </c>
      <c r="D50" s="167">
        <v>305017</v>
      </c>
      <c r="E50" s="169">
        <v>1196493</v>
      </c>
      <c r="F50" s="169">
        <v>1075978</v>
      </c>
      <c r="G50" s="169">
        <v>120515</v>
      </c>
      <c r="H50" s="182" t="s">
        <v>550</v>
      </c>
      <c r="I50" s="150"/>
    </row>
    <row r="51" spans="2:9" ht="12.75">
      <c r="B51" s="181">
        <v>309</v>
      </c>
      <c r="C51" s="168" t="s">
        <v>551</v>
      </c>
      <c r="D51" s="167">
        <v>376066</v>
      </c>
      <c r="E51" s="169">
        <v>190986</v>
      </c>
      <c r="F51" s="169">
        <v>69549</v>
      </c>
      <c r="G51" s="169">
        <v>121437</v>
      </c>
      <c r="H51" s="182" t="s">
        <v>550</v>
      </c>
      <c r="I51" s="150"/>
    </row>
    <row r="52" spans="2:9" ht="12.75">
      <c r="B52" s="181">
        <v>311</v>
      </c>
      <c r="C52" s="168" t="s">
        <v>50</v>
      </c>
      <c r="D52" s="167">
        <v>301021</v>
      </c>
      <c r="E52" s="169">
        <v>7605591</v>
      </c>
      <c r="F52" s="169">
        <v>6931271</v>
      </c>
      <c r="G52" s="169">
        <v>675534</v>
      </c>
      <c r="H52" s="182" t="s">
        <v>552</v>
      </c>
      <c r="I52" s="153"/>
    </row>
    <row r="53" spans="2:9" ht="12.75">
      <c r="B53" s="181">
        <v>311</v>
      </c>
      <c r="C53" s="168" t="s">
        <v>51</v>
      </c>
      <c r="D53" s="167">
        <v>305019</v>
      </c>
      <c r="E53" s="169">
        <v>1243137</v>
      </c>
      <c r="F53" s="169">
        <v>913648</v>
      </c>
      <c r="G53" s="169">
        <v>329489</v>
      </c>
      <c r="H53" s="182" t="s">
        <v>552</v>
      </c>
      <c r="I53" s="150"/>
    </row>
    <row r="54" spans="2:9" ht="12.75">
      <c r="B54" s="181">
        <v>311</v>
      </c>
      <c r="C54" s="168" t="s">
        <v>553</v>
      </c>
      <c r="D54" s="167">
        <v>376067</v>
      </c>
      <c r="E54" s="169">
        <v>219634</v>
      </c>
      <c r="F54" s="169">
        <v>114199</v>
      </c>
      <c r="G54" s="169">
        <v>105435</v>
      </c>
      <c r="H54" s="182" t="s">
        <v>552</v>
      </c>
      <c r="I54" s="150"/>
    </row>
    <row r="55" spans="2:9" ht="12.75">
      <c r="B55" s="181">
        <v>312</v>
      </c>
      <c r="C55" s="168" t="s">
        <v>52</v>
      </c>
      <c r="D55" s="167">
        <v>301043</v>
      </c>
      <c r="E55" s="169">
        <v>28320435</v>
      </c>
      <c r="F55" s="169">
        <v>27509603</v>
      </c>
      <c r="G55" s="169">
        <v>810832</v>
      </c>
      <c r="H55" s="182" t="s">
        <v>554</v>
      </c>
      <c r="I55" s="153"/>
    </row>
    <row r="56" spans="2:9" ht="12.75">
      <c r="B56" s="181">
        <v>312</v>
      </c>
      <c r="C56" s="168" t="s">
        <v>53</v>
      </c>
      <c r="D56" s="167">
        <v>301051</v>
      </c>
      <c r="E56" s="169">
        <v>24935251</v>
      </c>
      <c r="F56" s="169">
        <v>24363982</v>
      </c>
      <c r="G56" s="169">
        <v>571269</v>
      </c>
      <c r="H56" s="182" t="s">
        <v>554</v>
      </c>
      <c r="I56" s="150"/>
    </row>
    <row r="57" spans="2:9" ht="12.75">
      <c r="B57" s="181">
        <v>312</v>
      </c>
      <c r="C57" s="168" t="s">
        <v>54</v>
      </c>
      <c r="D57" s="167">
        <v>305041</v>
      </c>
      <c r="E57" s="169">
        <v>3632134</v>
      </c>
      <c r="F57" s="169">
        <v>3503693</v>
      </c>
      <c r="G57" s="169">
        <v>128441</v>
      </c>
      <c r="H57" s="182" t="s">
        <v>554</v>
      </c>
      <c r="I57" s="153"/>
    </row>
    <row r="58" spans="2:9" ht="12.75">
      <c r="B58" s="181">
        <v>312</v>
      </c>
      <c r="C58" s="168" t="s">
        <v>555</v>
      </c>
      <c r="D58" s="167">
        <v>376068</v>
      </c>
      <c r="E58" s="169">
        <v>467916</v>
      </c>
      <c r="F58" s="169">
        <v>100887</v>
      </c>
      <c r="G58" s="169">
        <v>367029</v>
      </c>
      <c r="H58" s="182" t="s">
        <v>554</v>
      </c>
      <c r="I58" s="150"/>
    </row>
    <row r="59" spans="2:9" ht="12.75">
      <c r="B59" s="181">
        <v>313</v>
      </c>
      <c r="C59" s="168" t="s">
        <v>55</v>
      </c>
      <c r="D59" s="167">
        <v>301023</v>
      </c>
      <c r="E59" s="169">
        <v>9601654</v>
      </c>
      <c r="F59" s="169">
        <v>9051153</v>
      </c>
      <c r="G59" s="169">
        <v>550501</v>
      </c>
      <c r="H59" s="182" t="s">
        <v>556</v>
      </c>
      <c r="I59" s="153"/>
    </row>
    <row r="60" spans="2:9" ht="12.75">
      <c r="B60" s="181">
        <v>313</v>
      </c>
      <c r="C60" s="168" t="s">
        <v>56</v>
      </c>
      <c r="D60" s="167">
        <v>305021</v>
      </c>
      <c r="E60" s="169">
        <v>1252634</v>
      </c>
      <c r="F60" s="169">
        <v>1194617</v>
      </c>
      <c r="G60" s="169">
        <v>58017</v>
      </c>
      <c r="H60" s="182" t="s">
        <v>556</v>
      </c>
      <c r="I60" s="150"/>
    </row>
    <row r="61" spans="2:9" ht="12.75">
      <c r="B61" s="181">
        <v>313</v>
      </c>
      <c r="C61" s="168" t="s">
        <v>557</v>
      </c>
      <c r="D61" s="167">
        <v>376069</v>
      </c>
      <c r="E61" s="169">
        <v>188499</v>
      </c>
      <c r="F61" s="169">
        <v>101689</v>
      </c>
      <c r="G61" s="169">
        <v>86810</v>
      </c>
      <c r="H61" s="182" t="s">
        <v>556</v>
      </c>
      <c r="I61" s="150"/>
    </row>
    <row r="62" spans="2:9" ht="12.75">
      <c r="B62" s="181">
        <v>314</v>
      </c>
      <c r="C62" s="168" t="s">
        <v>57</v>
      </c>
      <c r="D62" s="167">
        <v>301025</v>
      </c>
      <c r="E62" s="169">
        <v>16927521</v>
      </c>
      <c r="F62" s="169">
        <v>15672207</v>
      </c>
      <c r="G62" s="169">
        <v>1255314</v>
      </c>
      <c r="H62" s="182" t="s">
        <v>558</v>
      </c>
      <c r="I62" s="150"/>
    </row>
    <row r="63" spans="2:9" ht="12.75">
      <c r="B63" s="181">
        <v>314</v>
      </c>
      <c r="C63" s="168" t="s">
        <v>59</v>
      </c>
      <c r="D63" s="167">
        <v>301026</v>
      </c>
      <c r="E63" s="169">
        <v>3098089</v>
      </c>
      <c r="F63" s="169">
        <v>2825535</v>
      </c>
      <c r="G63" s="169">
        <v>272554</v>
      </c>
      <c r="H63" s="182" t="s">
        <v>558</v>
      </c>
      <c r="I63" s="150"/>
    </row>
    <row r="64" spans="2:9" ht="12.75">
      <c r="B64" s="181">
        <v>314</v>
      </c>
      <c r="C64" s="168" t="s">
        <v>58</v>
      </c>
      <c r="D64" s="167">
        <v>305023</v>
      </c>
      <c r="E64" s="169">
        <v>1679242</v>
      </c>
      <c r="F64" s="169">
        <v>1122312</v>
      </c>
      <c r="G64" s="169">
        <v>556930</v>
      </c>
      <c r="H64" s="182" t="s">
        <v>558</v>
      </c>
      <c r="I64" s="153"/>
    </row>
    <row r="65" spans="2:9" ht="12.75">
      <c r="B65" s="181">
        <v>314</v>
      </c>
      <c r="C65" s="168" t="s">
        <v>559</v>
      </c>
      <c r="D65" s="167">
        <v>376070</v>
      </c>
      <c r="E65" s="169">
        <v>248282</v>
      </c>
      <c r="F65" s="169">
        <v>117499</v>
      </c>
      <c r="G65" s="169">
        <v>130783</v>
      </c>
      <c r="H65" s="182" t="s">
        <v>558</v>
      </c>
      <c r="I65" s="153"/>
    </row>
    <row r="66" spans="2:10" ht="12.75">
      <c r="B66" s="181">
        <v>315</v>
      </c>
      <c r="C66" s="168" t="s">
        <v>60</v>
      </c>
      <c r="D66" s="167">
        <v>301027</v>
      </c>
      <c r="E66" s="169">
        <v>19869468</v>
      </c>
      <c r="F66" s="169">
        <v>19609227</v>
      </c>
      <c r="G66" s="169">
        <v>260241</v>
      </c>
      <c r="H66" s="182" t="s">
        <v>560</v>
      </c>
      <c r="I66" s="150"/>
      <c r="J66" s="153"/>
    </row>
    <row r="67" spans="2:10" ht="12.75">
      <c r="B67" s="181">
        <v>315</v>
      </c>
      <c r="C67" s="168" t="s">
        <v>61</v>
      </c>
      <c r="D67" s="167">
        <v>305025</v>
      </c>
      <c r="E67" s="169">
        <v>1855491</v>
      </c>
      <c r="F67" s="169">
        <v>1672618</v>
      </c>
      <c r="G67" s="169">
        <v>182873</v>
      </c>
      <c r="H67" s="182" t="s">
        <v>560</v>
      </c>
      <c r="I67" s="153"/>
      <c r="J67" s="150"/>
    </row>
    <row r="68" spans="2:10" ht="12.75">
      <c r="B68" s="181">
        <v>315</v>
      </c>
      <c r="C68" s="168" t="s">
        <v>561</v>
      </c>
      <c r="D68" s="167">
        <v>376071</v>
      </c>
      <c r="E68" s="169">
        <v>339001</v>
      </c>
      <c r="F68" s="169">
        <v>236425</v>
      </c>
      <c r="G68" s="169">
        <v>102576</v>
      </c>
      <c r="H68" s="182" t="s">
        <v>560</v>
      </c>
      <c r="I68" s="153"/>
      <c r="J68" s="150"/>
    </row>
    <row r="69" spans="2:10" ht="12.75">
      <c r="B69" s="181">
        <v>316</v>
      </c>
      <c r="C69" s="168" t="s">
        <v>62</v>
      </c>
      <c r="D69" s="167">
        <v>301031</v>
      </c>
      <c r="E69" s="169">
        <v>8335677</v>
      </c>
      <c r="F69" s="169">
        <v>8750060</v>
      </c>
      <c r="G69" s="169">
        <v>-414383</v>
      </c>
      <c r="H69" s="182" t="s">
        <v>562</v>
      </c>
      <c r="I69" s="150"/>
      <c r="J69" s="150"/>
    </row>
    <row r="70" spans="2:10" ht="12.75">
      <c r="B70" s="181">
        <v>316</v>
      </c>
      <c r="C70" s="168" t="s">
        <v>63</v>
      </c>
      <c r="D70" s="167">
        <v>305029</v>
      </c>
      <c r="E70" s="169">
        <v>1233416</v>
      </c>
      <c r="F70" s="169">
        <v>1345586</v>
      </c>
      <c r="G70" s="169">
        <v>-112170</v>
      </c>
      <c r="H70" s="182" t="s">
        <v>562</v>
      </c>
      <c r="I70" s="150"/>
      <c r="J70" s="150"/>
    </row>
    <row r="71" spans="2:10" ht="12.75">
      <c r="B71" s="181">
        <v>316</v>
      </c>
      <c r="C71" s="168" t="s">
        <v>563</v>
      </c>
      <c r="D71" s="167">
        <v>376072</v>
      </c>
      <c r="E71" s="169">
        <v>119366</v>
      </c>
      <c r="F71" s="169">
        <v>45518</v>
      </c>
      <c r="G71" s="169">
        <v>73848</v>
      </c>
      <c r="H71" s="182" t="s">
        <v>562</v>
      </c>
      <c r="I71" s="150"/>
      <c r="J71" s="150"/>
    </row>
    <row r="72" spans="2:10" ht="12.75">
      <c r="B72" s="181">
        <v>317</v>
      </c>
      <c r="C72" s="168" t="s">
        <v>64</v>
      </c>
      <c r="D72" s="167">
        <v>301053</v>
      </c>
      <c r="E72" s="169">
        <v>30931593</v>
      </c>
      <c r="F72" s="169">
        <v>29868272</v>
      </c>
      <c r="G72" s="169">
        <v>1063321</v>
      </c>
      <c r="H72" s="182" t="s">
        <v>564</v>
      </c>
      <c r="I72" s="153"/>
      <c r="J72" s="150"/>
    </row>
    <row r="73" spans="2:10" ht="12.75">
      <c r="B73" s="181">
        <v>317</v>
      </c>
      <c r="C73" s="168" t="s">
        <v>180</v>
      </c>
      <c r="D73" s="167">
        <v>301054</v>
      </c>
      <c r="E73" s="169">
        <v>7583594</v>
      </c>
      <c r="F73" s="169">
        <v>6953713</v>
      </c>
      <c r="G73" s="169">
        <v>629881</v>
      </c>
      <c r="H73" s="182" t="s">
        <v>564</v>
      </c>
      <c r="I73" s="150"/>
      <c r="J73" s="150"/>
    </row>
    <row r="74" spans="2:10" ht="12.75">
      <c r="B74" s="181">
        <v>317</v>
      </c>
      <c r="C74" s="168" t="s">
        <v>65</v>
      </c>
      <c r="D74" s="167">
        <v>305037</v>
      </c>
      <c r="E74" s="169">
        <v>5083050</v>
      </c>
      <c r="F74" s="169">
        <v>4363768</v>
      </c>
      <c r="G74" s="169">
        <v>719282</v>
      </c>
      <c r="H74" s="182" t="s">
        <v>564</v>
      </c>
      <c r="I74" s="153"/>
      <c r="J74" s="150"/>
    </row>
    <row r="75" spans="2:10" ht="12.75">
      <c r="B75" s="181">
        <v>317</v>
      </c>
      <c r="C75" s="168" t="s">
        <v>565</v>
      </c>
      <c r="D75" s="167">
        <v>376073</v>
      </c>
      <c r="E75" s="169">
        <v>307125</v>
      </c>
      <c r="F75" s="169">
        <v>179696</v>
      </c>
      <c r="G75" s="169">
        <v>127429</v>
      </c>
      <c r="H75" s="182" t="s">
        <v>564</v>
      </c>
      <c r="I75" s="153"/>
      <c r="J75" s="150"/>
    </row>
    <row r="76" spans="2:10" ht="12.75">
      <c r="B76" s="181">
        <v>319</v>
      </c>
      <c r="C76" s="168" t="s">
        <v>66</v>
      </c>
      <c r="D76" s="167">
        <v>301037</v>
      </c>
      <c r="E76" s="169">
        <v>8655309</v>
      </c>
      <c r="F76" s="169">
        <v>8136296</v>
      </c>
      <c r="G76" s="169">
        <v>519013</v>
      </c>
      <c r="H76" s="182" t="s">
        <v>566</v>
      </c>
      <c r="I76" s="150"/>
      <c r="J76" s="150"/>
    </row>
    <row r="77" spans="2:10" ht="12.75">
      <c r="B77" s="181">
        <v>319</v>
      </c>
      <c r="C77" s="168" t="s">
        <v>67</v>
      </c>
      <c r="D77" s="167">
        <v>305033</v>
      </c>
      <c r="E77" s="169">
        <v>1339953</v>
      </c>
      <c r="F77" s="169">
        <v>1166495</v>
      </c>
      <c r="G77" s="169">
        <v>173458</v>
      </c>
      <c r="H77" s="182" t="s">
        <v>566</v>
      </c>
      <c r="I77" s="150"/>
      <c r="J77" s="150"/>
    </row>
    <row r="78" spans="2:10" ht="12.75">
      <c r="B78" s="181">
        <v>319</v>
      </c>
      <c r="C78" s="168" t="s">
        <v>567</v>
      </c>
      <c r="D78" s="167">
        <v>376074</v>
      </c>
      <c r="E78" s="169">
        <v>128916</v>
      </c>
      <c r="F78" s="169">
        <v>85957</v>
      </c>
      <c r="G78" s="169">
        <v>42959</v>
      </c>
      <c r="H78" s="182" t="s">
        <v>566</v>
      </c>
      <c r="I78" s="150"/>
      <c r="J78" s="150"/>
    </row>
    <row r="79" spans="2:10" ht="12.75">
      <c r="B79" s="181">
        <v>320</v>
      </c>
      <c r="C79" s="168" t="s">
        <v>68</v>
      </c>
      <c r="D79" s="167">
        <v>301033</v>
      </c>
      <c r="E79" s="169">
        <v>6835638</v>
      </c>
      <c r="F79" s="169">
        <v>6770102</v>
      </c>
      <c r="G79" s="169">
        <v>65536</v>
      </c>
      <c r="H79" s="182" t="s">
        <v>568</v>
      </c>
      <c r="I79" s="150"/>
      <c r="J79" s="150"/>
    </row>
    <row r="80" spans="2:10" ht="12.75">
      <c r="B80" s="181">
        <v>320</v>
      </c>
      <c r="C80" s="168" t="s">
        <v>164</v>
      </c>
      <c r="D80" s="167">
        <v>305031</v>
      </c>
      <c r="E80" s="169">
        <v>1366677</v>
      </c>
      <c r="F80" s="169">
        <v>1302403</v>
      </c>
      <c r="G80" s="169">
        <v>64274</v>
      </c>
      <c r="H80" s="182" t="s">
        <v>568</v>
      </c>
      <c r="I80" s="150"/>
      <c r="J80" s="150"/>
    </row>
    <row r="81" spans="2:10" ht="12.75">
      <c r="B81" s="181">
        <v>320</v>
      </c>
      <c r="C81" s="168" t="s">
        <v>569</v>
      </c>
      <c r="D81" s="167">
        <v>376075</v>
      </c>
      <c r="E81" s="169">
        <v>200536</v>
      </c>
      <c r="F81" s="169">
        <v>25348</v>
      </c>
      <c r="G81" s="169">
        <v>175188</v>
      </c>
      <c r="H81" s="182" t="s">
        <v>568</v>
      </c>
      <c r="I81" s="150"/>
      <c r="J81" s="150"/>
    </row>
    <row r="82" spans="2:11" ht="12.75">
      <c r="B82" s="181">
        <v>321</v>
      </c>
      <c r="C82" s="168" t="s">
        <v>69</v>
      </c>
      <c r="D82" s="167">
        <v>301039</v>
      </c>
      <c r="E82" s="169">
        <v>15561752</v>
      </c>
      <c r="F82" s="169">
        <v>15319540</v>
      </c>
      <c r="G82" s="169">
        <v>242212</v>
      </c>
      <c r="H82" s="182" t="s">
        <v>570</v>
      </c>
      <c r="I82" s="153"/>
      <c r="J82" s="150"/>
      <c r="K82" s="150"/>
    </row>
    <row r="83" spans="2:11" ht="12.75">
      <c r="B83" s="181">
        <v>321</v>
      </c>
      <c r="C83" s="168" t="s">
        <v>70</v>
      </c>
      <c r="D83" s="167">
        <v>301042</v>
      </c>
      <c r="E83" s="169">
        <v>15232011</v>
      </c>
      <c r="F83" s="169">
        <v>14891994</v>
      </c>
      <c r="G83" s="169">
        <v>340017</v>
      </c>
      <c r="H83" s="182" t="s">
        <v>570</v>
      </c>
      <c r="I83" s="150"/>
      <c r="J83" s="150"/>
      <c r="K83" s="150"/>
    </row>
    <row r="84" spans="2:11" ht="12.75">
      <c r="B84" s="181">
        <v>321</v>
      </c>
      <c r="C84" s="168" t="s">
        <v>71</v>
      </c>
      <c r="D84" s="167">
        <v>305035</v>
      </c>
      <c r="E84" s="169">
        <v>2728001</v>
      </c>
      <c r="F84" s="169">
        <v>2076921</v>
      </c>
      <c r="G84" s="169">
        <v>651080</v>
      </c>
      <c r="H84" s="182" t="s">
        <v>570</v>
      </c>
      <c r="I84" s="153"/>
      <c r="J84" s="150"/>
      <c r="K84" s="150"/>
    </row>
    <row r="85" spans="2:11" ht="12.75">
      <c r="B85" s="181">
        <v>321</v>
      </c>
      <c r="C85" s="168" t="s">
        <v>571</v>
      </c>
      <c r="D85" s="167">
        <v>376076</v>
      </c>
      <c r="E85" s="169">
        <v>81169</v>
      </c>
      <c r="F85" s="169">
        <v>32840</v>
      </c>
      <c r="G85" s="169">
        <v>48329</v>
      </c>
      <c r="H85" s="182" t="s">
        <v>570</v>
      </c>
      <c r="I85" s="153"/>
      <c r="J85" s="150"/>
      <c r="K85" s="150"/>
    </row>
    <row r="86" spans="2:11" ht="12.75">
      <c r="B86" s="181">
        <v>322</v>
      </c>
      <c r="C86" s="168" t="s">
        <v>221</v>
      </c>
      <c r="D86" s="167">
        <v>301055</v>
      </c>
      <c r="E86" s="169">
        <v>31663614</v>
      </c>
      <c r="F86" s="169">
        <v>32378931</v>
      </c>
      <c r="G86" s="169">
        <v>-715317</v>
      </c>
      <c r="H86" s="182" t="s">
        <v>572</v>
      </c>
      <c r="I86" s="150"/>
      <c r="J86" s="150"/>
      <c r="K86" s="150"/>
    </row>
    <row r="87" spans="2:11" ht="12.75">
      <c r="B87" s="181">
        <v>322</v>
      </c>
      <c r="C87" s="168" t="s">
        <v>222</v>
      </c>
      <c r="D87" s="167">
        <v>305051</v>
      </c>
      <c r="E87" s="169">
        <v>5053303</v>
      </c>
      <c r="F87" s="169">
        <v>4540565</v>
      </c>
      <c r="G87" s="169">
        <v>512738</v>
      </c>
      <c r="H87" s="182" t="s">
        <v>572</v>
      </c>
      <c r="I87" s="153"/>
      <c r="J87" s="150"/>
      <c r="K87" s="153"/>
    </row>
    <row r="88" spans="2:11" ht="12.75">
      <c r="B88" s="181">
        <v>322</v>
      </c>
      <c r="C88" s="168" t="s">
        <v>573</v>
      </c>
      <c r="D88" s="167">
        <v>376077</v>
      </c>
      <c r="E88" s="169">
        <v>520437</v>
      </c>
      <c r="F88" s="169">
        <v>182006</v>
      </c>
      <c r="G88" s="169">
        <v>338431</v>
      </c>
      <c r="H88" s="182" t="s">
        <v>572</v>
      </c>
      <c r="I88" s="153"/>
      <c r="J88" s="150"/>
      <c r="K88" s="153"/>
    </row>
    <row r="89" spans="2:11" ht="12.75">
      <c r="B89" s="181">
        <v>324</v>
      </c>
      <c r="C89" s="168" t="s">
        <v>72</v>
      </c>
      <c r="D89" s="167">
        <v>301059</v>
      </c>
      <c r="E89" s="169">
        <v>9406133</v>
      </c>
      <c r="F89" s="169">
        <v>8932360</v>
      </c>
      <c r="G89" s="169">
        <v>473773</v>
      </c>
      <c r="H89" s="182" t="s">
        <v>574</v>
      </c>
      <c r="I89" s="150"/>
      <c r="J89" s="150"/>
      <c r="K89" s="150"/>
    </row>
    <row r="90" spans="2:11" ht="12.75">
      <c r="B90" s="181">
        <v>324</v>
      </c>
      <c r="C90" s="168" t="s">
        <v>73</v>
      </c>
      <c r="D90" s="167">
        <v>305053</v>
      </c>
      <c r="E90" s="169">
        <v>2135343</v>
      </c>
      <c r="F90" s="169">
        <v>1397290</v>
      </c>
      <c r="G90" s="169">
        <v>738053</v>
      </c>
      <c r="H90" s="182" t="s">
        <v>574</v>
      </c>
      <c r="I90" s="153"/>
      <c r="J90" s="150"/>
      <c r="K90" s="150"/>
    </row>
    <row r="91" spans="2:11" ht="12.75">
      <c r="B91" s="181">
        <v>324</v>
      </c>
      <c r="C91" s="168" t="s">
        <v>575</v>
      </c>
      <c r="D91" s="167">
        <v>376078</v>
      </c>
      <c r="E91" s="169">
        <v>257831</v>
      </c>
      <c r="F91" s="169">
        <v>163156</v>
      </c>
      <c r="G91" s="169">
        <v>94675</v>
      </c>
      <c r="H91" s="182" t="s">
        <v>574</v>
      </c>
      <c r="I91" s="153"/>
      <c r="J91" s="150"/>
      <c r="K91" s="150"/>
    </row>
    <row r="92" spans="2:11" ht="12.75">
      <c r="B92" s="181">
        <v>325</v>
      </c>
      <c r="C92" s="168" t="s">
        <v>74</v>
      </c>
      <c r="D92" s="167">
        <v>378001</v>
      </c>
      <c r="E92" s="169">
        <v>9419637</v>
      </c>
      <c r="F92" s="169">
        <v>9396751</v>
      </c>
      <c r="G92" s="169">
        <v>22886</v>
      </c>
      <c r="H92" s="182" t="s">
        <v>576</v>
      </c>
      <c r="I92" s="153"/>
      <c r="J92" s="150"/>
      <c r="K92" s="150"/>
    </row>
    <row r="93" spans="2:11" ht="12.75">
      <c r="B93" s="181">
        <v>102</v>
      </c>
      <c r="C93" s="168" t="s">
        <v>308</v>
      </c>
      <c r="D93" s="167" t="s">
        <v>262</v>
      </c>
      <c r="E93" s="169">
        <v>9436477</v>
      </c>
      <c r="F93" s="169">
        <v>4904472</v>
      </c>
      <c r="G93" s="169">
        <v>4532005</v>
      </c>
      <c r="H93" s="182" t="s">
        <v>577</v>
      </c>
      <c r="I93" s="153"/>
      <c r="J93" s="150"/>
      <c r="K93" s="150"/>
    </row>
    <row r="94" spans="2:11" ht="12.75">
      <c r="B94" s="181">
        <v>104</v>
      </c>
      <c r="C94" s="168" t="s">
        <v>578</v>
      </c>
      <c r="D94" s="167" t="s">
        <v>579</v>
      </c>
      <c r="E94" s="169">
        <v>1487920</v>
      </c>
      <c r="F94" s="169">
        <v>1660468</v>
      </c>
      <c r="G94" s="169">
        <v>-172548</v>
      </c>
      <c r="H94" s="182" t="s">
        <v>580</v>
      </c>
      <c r="I94" s="153"/>
      <c r="J94" s="150"/>
      <c r="K94" s="150"/>
    </row>
    <row r="95" spans="2:11" ht="12.75">
      <c r="B95" s="181">
        <v>110</v>
      </c>
      <c r="C95" s="168" t="s">
        <v>75</v>
      </c>
      <c r="D95" s="167" t="s">
        <v>262</v>
      </c>
      <c r="E95" s="169">
        <v>12233536</v>
      </c>
      <c r="F95" s="169">
        <v>9168276</v>
      </c>
      <c r="G95" s="169">
        <v>3065260</v>
      </c>
      <c r="H95" s="186" t="s">
        <v>581</v>
      </c>
      <c r="I95" s="150"/>
      <c r="J95" s="150"/>
      <c r="K95" s="150"/>
    </row>
    <row r="96" spans="2:11" ht="25">
      <c r="B96" s="181">
        <v>110</v>
      </c>
      <c r="C96" s="174" t="s">
        <v>582</v>
      </c>
      <c r="D96" s="196" t="s">
        <v>262</v>
      </c>
      <c r="E96" s="169">
        <v>15030095</v>
      </c>
      <c r="F96" s="169">
        <v>12863077</v>
      </c>
      <c r="G96" s="169">
        <v>2167018</v>
      </c>
      <c r="H96" s="186" t="s">
        <v>581</v>
      </c>
      <c r="I96" s="150"/>
      <c r="J96" s="150"/>
      <c r="K96" s="150"/>
    </row>
    <row r="97" spans="2:11" ht="12.75">
      <c r="B97" s="181">
        <v>110</v>
      </c>
      <c r="C97" s="173" t="s">
        <v>309</v>
      </c>
      <c r="D97" s="167"/>
      <c r="E97" s="169"/>
      <c r="F97" s="169"/>
      <c r="G97" s="169">
        <v>-291018</v>
      </c>
      <c r="H97" s="186" t="s">
        <v>581</v>
      </c>
      <c r="I97" s="153"/>
      <c r="J97" s="150"/>
      <c r="K97" s="150"/>
    </row>
    <row r="98" spans="2:9" ht="12.75">
      <c r="B98" s="181">
        <v>110</v>
      </c>
      <c r="C98" s="173" t="s">
        <v>583</v>
      </c>
      <c r="D98" s="196" t="s">
        <v>584</v>
      </c>
      <c r="E98" s="169">
        <v>1676961</v>
      </c>
      <c r="F98" s="169">
        <v>686319</v>
      </c>
      <c r="G98" s="169">
        <v>947874</v>
      </c>
      <c r="H98" s="186" t="s">
        <v>581</v>
      </c>
      <c r="I98" s="153"/>
    </row>
    <row r="99" spans="2:9" ht="12.75">
      <c r="B99" s="181">
        <v>109</v>
      </c>
      <c r="C99" s="168" t="s">
        <v>76</v>
      </c>
      <c r="D99" s="195" t="s">
        <v>263</v>
      </c>
      <c r="E99" s="169">
        <v>9053728</v>
      </c>
      <c r="F99" s="169">
        <v>8037214</v>
      </c>
      <c r="G99" s="169">
        <v>1016514</v>
      </c>
      <c r="H99" s="182" t="s">
        <v>585</v>
      </c>
      <c r="I99" s="153"/>
    </row>
    <row r="100" spans="2:9" ht="12.75">
      <c r="B100" s="181">
        <v>107</v>
      </c>
      <c r="C100" s="168" t="s">
        <v>286</v>
      </c>
      <c r="D100" s="167">
        <v>375035</v>
      </c>
      <c r="E100" s="169">
        <v>169151</v>
      </c>
      <c r="F100" s="169">
        <v>170195</v>
      </c>
      <c r="G100" s="169">
        <v>-1044</v>
      </c>
      <c r="H100" s="186" t="s">
        <v>586</v>
      </c>
      <c r="I100" s="150"/>
    </row>
    <row r="101" spans="2:9" ht="12.75">
      <c r="B101" s="181">
        <v>107</v>
      </c>
      <c r="C101" s="173" t="s">
        <v>587</v>
      </c>
      <c r="D101" s="167"/>
      <c r="E101" s="169"/>
      <c r="F101" s="169"/>
      <c r="G101" s="169">
        <v>-304000</v>
      </c>
      <c r="H101" s="186" t="s">
        <v>586</v>
      </c>
      <c r="I101" s="150"/>
    </row>
    <row r="102" spans="2:9" ht="12.75">
      <c r="B102" s="181">
        <v>601</v>
      </c>
      <c r="C102" s="168" t="s">
        <v>130</v>
      </c>
      <c r="D102" s="167">
        <v>306001</v>
      </c>
      <c r="E102" s="170">
        <v>628753</v>
      </c>
      <c r="F102" s="170">
        <v>87768</v>
      </c>
      <c r="G102" s="169">
        <v>207748</v>
      </c>
      <c r="H102" s="187" t="s">
        <v>588</v>
      </c>
      <c r="I102" s="150"/>
    </row>
    <row r="103" spans="2:9" ht="13">
      <c r="B103" s="198"/>
      <c r="C103" s="199" t="s">
        <v>589</v>
      </c>
      <c r="D103" s="167"/>
      <c r="E103" s="169"/>
      <c r="F103" s="169"/>
      <c r="G103" s="169"/>
      <c r="H103" s="182"/>
      <c r="I103" s="150"/>
    </row>
    <row r="104" spans="2:9" ht="12.75">
      <c r="B104" s="197">
        <v>605</v>
      </c>
      <c r="C104" s="174" t="s">
        <v>590</v>
      </c>
      <c r="D104" s="167">
        <v>507001</v>
      </c>
      <c r="E104" s="169">
        <v>-4888541</v>
      </c>
      <c r="F104" s="169">
        <v>-5740035</v>
      </c>
      <c r="G104" s="169">
        <v>851494</v>
      </c>
      <c r="H104" s="182" t="s">
        <v>591</v>
      </c>
      <c r="I104" s="150"/>
    </row>
    <row r="105" spans="2:9" ht="25">
      <c r="B105" s="197">
        <v>605</v>
      </c>
      <c r="C105" s="174" t="s">
        <v>592</v>
      </c>
      <c r="D105" s="167">
        <v>520001</v>
      </c>
      <c r="E105" s="169">
        <v>58147600</v>
      </c>
      <c r="F105" s="169">
        <v>56719027</v>
      </c>
      <c r="G105" s="169">
        <v>1428573</v>
      </c>
      <c r="H105" s="182" t="s">
        <v>591</v>
      </c>
      <c r="I105" s="150"/>
    </row>
    <row r="106" spans="2:9" ht="12.75">
      <c r="B106" s="197">
        <v>605</v>
      </c>
      <c r="C106" s="174" t="s">
        <v>593</v>
      </c>
      <c r="D106" s="167">
        <v>521001</v>
      </c>
      <c r="E106" s="169">
        <v>47971539</v>
      </c>
      <c r="F106" s="169">
        <v>47016368</v>
      </c>
      <c r="G106" s="169">
        <v>955171</v>
      </c>
      <c r="H106" s="182" t="s">
        <v>591</v>
      </c>
      <c r="I106" s="150"/>
    </row>
    <row r="107" spans="2:9" ht="25">
      <c r="B107" s="197">
        <v>605</v>
      </c>
      <c r="C107" s="174" t="s">
        <v>594</v>
      </c>
      <c r="D107" s="167">
        <v>523001</v>
      </c>
      <c r="E107" s="169">
        <v>19026497</v>
      </c>
      <c r="F107" s="169">
        <v>18677649</v>
      </c>
      <c r="G107" s="169">
        <v>348848</v>
      </c>
      <c r="H107" s="182" t="s">
        <v>591</v>
      </c>
      <c r="I107" s="150"/>
    </row>
    <row r="108" spans="2:9" ht="12.75">
      <c r="B108" s="197">
        <v>605</v>
      </c>
      <c r="C108" s="174" t="s">
        <v>595</v>
      </c>
      <c r="D108" s="167">
        <v>524001</v>
      </c>
      <c r="E108" s="169">
        <v>2101340</v>
      </c>
      <c r="F108" s="169">
        <v>2107722</v>
      </c>
      <c r="G108" s="169">
        <v>-6382</v>
      </c>
      <c r="H108" s="182" t="s">
        <v>591</v>
      </c>
      <c r="I108" s="150"/>
    </row>
    <row r="109" spans="2:9" ht="25">
      <c r="B109" s="197">
        <v>605</v>
      </c>
      <c r="C109" s="174" t="s">
        <v>596</v>
      </c>
      <c r="D109" s="167">
        <v>537050</v>
      </c>
      <c r="E109" s="169">
        <v>45218</v>
      </c>
      <c r="F109" s="169">
        <v>45218</v>
      </c>
      <c r="G109" s="169">
        <v>0</v>
      </c>
      <c r="H109" s="182" t="s">
        <v>591</v>
      </c>
      <c r="I109" s="150"/>
    </row>
    <row r="110" spans="2:9" ht="25">
      <c r="B110" s="197">
        <v>605</v>
      </c>
      <c r="C110" s="174" t="s">
        <v>597</v>
      </c>
      <c r="D110" s="167">
        <v>542001</v>
      </c>
      <c r="E110" s="169">
        <v>238060</v>
      </c>
      <c r="F110" s="169">
        <v>317464</v>
      </c>
      <c r="G110" s="169">
        <v>-79404</v>
      </c>
      <c r="H110" s="182" t="s">
        <v>591</v>
      </c>
      <c r="I110" s="150"/>
    </row>
    <row r="111" spans="2:9" ht="25">
      <c r="B111" s="197">
        <v>605</v>
      </c>
      <c r="C111" s="174" t="s">
        <v>598</v>
      </c>
      <c r="D111" s="167">
        <v>553050</v>
      </c>
      <c r="E111" s="169">
        <v>57690</v>
      </c>
      <c r="F111" s="169">
        <v>47497</v>
      </c>
      <c r="G111" s="169">
        <v>10193</v>
      </c>
      <c r="H111" s="182" t="s">
        <v>591</v>
      </c>
      <c r="I111" s="150"/>
    </row>
    <row r="112" spans="2:9" ht="25">
      <c r="B112" s="185">
        <v>605</v>
      </c>
      <c r="C112" s="174" t="s">
        <v>599</v>
      </c>
      <c r="D112" s="167">
        <v>572001</v>
      </c>
      <c r="E112" s="169">
        <v>4713867</v>
      </c>
      <c r="F112" s="169">
        <v>3159282</v>
      </c>
      <c r="G112" s="170">
        <v>1554585</v>
      </c>
      <c r="H112" s="182" t="s">
        <v>591</v>
      </c>
      <c r="I112" s="150"/>
    </row>
    <row r="113" spans="2:9" ht="25">
      <c r="B113" s="185">
        <v>605</v>
      </c>
      <c r="C113" s="174" t="s">
        <v>600</v>
      </c>
      <c r="D113" s="167"/>
      <c r="E113" s="169"/>
      <c r="F113" s="169"/>
      <c r="G113" s="170">
        <v>-1081088</v>
      </c>
      <c r="H113" s="182" t="s">
        <v>591</v>
      </c>
      <c r="I113" s="150"/>
    </row>
    <row r="114" spans="2:10" ht="12.75">
      <c r="B114" s="181">
        <v>612</v>
      </c>
      <c r="C114" s="168" t="s">
        <v>78</v>
      </c>
      <c r="D114" s="167">
        <v>308005</v>
      </c>
      <c r="E114" s="169">
        <v>8120687</v>
      </c>
      <c r="F114" s="169">
        <v>6704363</v>
      </c>
      <c r="G114" s="169">
        <v>1416324</v>
      </c>
      <c r="H114" s="182" t="s">
        <v>601</v>
      </c>
      <c r="I114" s="150"/>
      <c r="J114" s="150"/>
    </row>
    <row r="115" spans="2:10" ht="12.75">
      <c r="B115" s="181">
        <v>612</v>
      </c>
      <c r="C115" s="168" t="s">
        <v>79</v>
      </c>
      <c r="D115" s="167">
        <v>523005</v>
      </c>
      <c r="E115" s="169">
        <v>22509957</v>
      </c>
      <c r="F115" s="169">
        <v>21651806</v>
      </c>
      <c r="G115" s="169">
        <v>858151</v>
      </c>
      <c r="H115" s="182" t="s">
        <v>601</v>
      </c>
      <c r="I115" s="150"/>
      <c r="J115" s="150"/>
    </row>
    <row r="116" spans="2:10" ht="12.75">
      <c r="B116" s="181">
        <v>612</v>
      </c>
      <c r="C116" s="173" t="s">
        <v>223</v>
      </c>
      <c r="D116" s="167">
        <v>301061</v>
      </c>
      <c r="E116" s="169">
        <v>2403329</v>
      </c>
      <c r="F116" s="169">
        <v>2393066</v>
      </c>
      <c r="G116" s="169">
        <v>10263</v>
      </c>
      <c r="H116" s="182" t="s">
        <v>601</v>
      </c>
      <c r="I116" s="150"/>
      <c r="J116" s="150"/>
    </row>
    <row r="117" spans="2:10" ht="12.75">
      <c r="B117" s="181">
        <v>329</v>
      </c>
      <c r="C117" s="173" t="s">
        <v>224</v>
      </c>
      <c r="D117" s="167">
        <v>346005</v>
      </c>
      <c r="E117" s="169">
        <v>7234492</v>
      </c>
      <c r="F117" s="169">
        <v>5981233</v>
      </c>
      <c r="G117" s="169">
        <v>1253259</v>
      </c>
      <c r="H117" s="186" t="s">
        <v>602</v>
      </c>
      <c r="I117" s="150"/>
      <c r="J117" s="150"/>
    </row>
    <row r="118" spans="2:10" ht="25">
      <c r="B118" s="181">
        <v>605</v>
      </c>
      <c r="C118" s="174" t="s">
        <v>603</v>
      </c>
      <c r="D118" s="167" t="s">
        <v>604</v>
      </c>
      <c r="E118" s="169">
        <v>-83235</v>
      </c>
      <c r="F118" s="169">
        <v>544349</v>
      </c>
      <c r="G118" s="170">
        <v>-627584</v>
      </c>
      <c r="H118" s="182" t="s">
        <v>605</v>
      </c>
      <c r="I118" s="150"/>
      <c r="J118" s="150"/>
    </row>
    <row r="119" spans="2:10" ht="13">
      <c r="B119" s="198">
        <v>608</v>
      </c>
      <c r="C119" s="199" t="s">
        <v>606</v>
      </c>
      <c r="D119" s="167"/>
      <c r="E119" s="169"/>
      <c r="F119" s="169"/>
      <c r="G119" s="170"/>
      <c r="H119" s="182"/>
      <c r="I119" s="150"/>
      <c r="J119" s="150"/>
    </row>
    <row r="120" spans="2:10" ht="12.75">
      <c r="B120" s="188">
        <v>608</v>
      </c>
      <c r="C120" s="174" t="s">
        <v>607</v>
      </c>
      <c r="D120" s="196">
        <v>304001</v>
      </c>
      <c r="E120" s="194">
        <v>11555552</v>
      </c>
      <c r="F120" s="194">
        <v>10916639</v>
      </c>
      <c r="G120" s="169">
        <v>638913</v>
      </c>
      <c r="H120" s="186" t="s">
        <v>608</v>
      </c>
      <c r="I120" s="150"/>
      <c r="J120" s="153"/>
    </row>
    <row r="121" spans="2:10" ht="12.75">
      <c r="B121" s="188">
        <v>608</v>
      </c>
      <c r="C121" s="174" t="s">
        <v>609</v>
      </c>
      <c r="D121" s="196">
        <v>304005</v>
      </c>
      <c r="E121" s="194">
        <v>807915</v>
      </c>
      <c r="F121" s="194">
        <v>541514</v>
      </c>
      <c r="G121" s="169">
        <v>266401</v>
      </c>
      <c r="H121" s="186" t="s">
        <v>608</v>
      </c>
      <c r="I121" s="150"/>
      <c r="J121" s="153"/>
    </row>
    <row r="122" spans="2:10" ht="12.75">
      <c r="B122" s="188">
        <v>608</v>
      </c>
      <c r="C122" s="174" t="s">
        <v>610</v>
      </c>
      <c r="D122" s="175" t="s">
        <v>181</v>
      </c>
      <c r="E122" s="194">
        <v>21206989</v>
      </c>
      <c r="F122" s="194">
        <v>20251704</v>
      </c>
      <c r="G122" s="169">
        <v>955285</v>
      </c>
      <c r="H122" s="186" t="s">
        <v>608</v>
      </c>
      <c r="I122" s="150"/>
      <c r="J122" s="153"/>
    </row>
    <row r="123" spans="2:10" ht="25">
      <c r="B123" s="188">
        <v>608</v>
      </c>
      <c r="C123" s="174" t="s">
        <v>611</v>
      </c>
      <c r="D123" s="175" t="s">
        <v>612</v>
      </c>
      <c r="E123" s="194">
        <v>88705</v>
      </c>
      <c r="F123" s="194">
        <v>0</v>
      </c>
      <c r="G123" s="169">
        <v>88705</v>
      </c>
      <c r="H123" s="186" t="s">
        <v>608</v>
      </c>
      <c r="I123" s="150"/>
      <c r="J123" s="153"/>
    </row>
    <row r="124" spans="2:10" ht="12.75">
      <c r="B124" s="188">
        <v>608</v>
      </c>
      <c r="C124" s="174" t="s">
        <v>613</v>
      </c>
      <c r="D124" s="196">
        <v>489001</v>
      </c>
      <c r="E124" s="194">
        <v>7123177</v>
      </c>
      <c r="F124" s="194">
        <v>6733648</v>
      </c>
      <c r="G124" s="169">
        <v>389529</v>
      </c>
      <c r="H124" s="186" t="s">
        <v>608</v>
      </c>
      <c r="I124" s="150"/>
      <c r="J124" s="153"/>
    </row>
    <row r="125" spans="2:10" ht="12.75">
      <c r="B125" s="188">
        <v>608</v>
      </c>
      <c r="C125" s="174" t="s">
        <v>614</v>
      </c>
      <c r="D125" s="196">
        <v>521022</v>
      </c>
      <c r="E125" s="194">
        <v>481163</v>
      </c>
      <c r="F125" s="194">
        <v>-231860</v>
      </c>
      <c r="G125" s="169">
        <v>713023</v>
      </c>
      <c r="H125" s="186" t="s">
        <v>608</v>
      </c>
      <c r="I125" s="150"/>
      <c r="J125" s="153"/>
    </row>
    <row r="126" spans="2:10" ht="12.75">
      <c r="B126" s="188">
        <v>608</v>
      </c>
      <c r="C126" s="174" t="s">
        <v>615</v>
      </c>
      <c r="D126" s="196">
        <v>521023</v>
      </c>
      <c r="E126" s="194">
        <v>720342</v>
      </c>
      <c r="F126" s="194">
        <v>364737</v>
      </c>
      <c r="G126" s="169">
        <v>355605</v>
      </c>
      <c r="H126" s="186" t="s">
        <v>608</v>
      </c>
      <c r="I126" s="150"/>
      <c r="J126" s="153"/>
    </row>
    <row r="127" spans="2:10" ht="12.75">
      <c r="B127" s="188">
        <v>608</v>
      </c>
      <c r="C127" s="174" t="s">
        <v>616</v>
      </c>
      <c r="D127" s="196">
        <v>521027</v>
      </c>
      <c r="E127" s="194">
        <v>160809</v>
      </c>
      <c r="F127" s="194">
        <v>-454122</v>
      </c>
      <c r="G127" s="169">
        <v>614931</v>
      </c>
      <c r="H127" s="186" t="s">
        <v>608</v>
      </c>
      <c r="I127" s="150"/>
      <c r="J127" s="153"/>
    </row>
    <row r="128" spans="2:10" ht="12.75">
      <c r="B128" s="188">
        <v>608</v>
      </c>
      <c r="C128" s="174" t="s">
        <v>617</v>
      </c>
      <c r="D128" s="196">
        <v>521036</v>
      </c>
      <c r="E128" s="194">
        <v>62500</v>
      </c>
      <c r="F128" s="194">
        <v>3728</v>
      </c>
      <c r="G128" s="169">
        <v>58772</v>
      </c>
      <c r="H128" s="186" t="s">
        <v>608</v>
      </c>
      <c r="I128" s="150"/>
      <c r="J128" s="153"/>
    </row>
    <row r="129" spans="2:10" ht="12.75">
      <c r="B129" s="188">
        <v>608</v>
      </c>
      <c r="C129" s="174" t="s">
        <v>618</v>
      </c>
      <c r="D129" s="196">
        <v>521061</v>
      </c>
      <c r="E129" s="194">
        <v>628469</v>
      </c>
      <c r="F129" s="194">
        <v>498201</v>
      </c>
      <c r="G129" s="169">
        <v>130268</v>
      </c>
      <c r="H129" s="186" t="s">
        <v>608</v>
      </c>
      <c r="I129" s="150"/>
      <c r="J129" s="153"/>
    </row>
    <row r="130" spans="2:10" ht="12.75">
      <c r="B130" s="188">
        <v>608</v>
      </c>
      <c r="C130" s="174" t="s">
        <v>619</v>
      </c>
      <c r="D130" s="196">
        <v>521065</v>
      </c>
      <c r="E130" s="194">
        <v>98430</v>
      </c>
      <c r="F130" s="194">
        <v>100809</v>
      </c>
      <c r="G130" s="169">
        <v>-2379</v>
      </c>
      <c r="H130" s="186" t="s">
        <v>608</v>
      </c>
      <c r="I130" s="150"/>
      <c r="J130" s="153"/>
    </row>
    <row r="131" spans="2:10" ht="12.75">
      <c r="B131" s="181"/>
      <c r="C131" s="168"/>
      <c r="D131" s="167"/>
      <c r="E131" s="169"/>
      <c r="F131" s="169"/>
      <c r="G131" s="169"/>
      <c r="H131" s="182"/>
      <c r="I131" s="150"/>
      <c r="J131" s="150"/>
    </row>
    <row r="132" spans="2:10" ht="13.5" thickBot="1">
      <c r="B132" s="189" t="s">
        <v>288</v>
      </c>
      <c r="C132" s="190"/>
      <c r="D132" s="191"/>
      <c r="E132" s="192">
        <f>SUM(E11:E131)</f>
        <v>895527059</v>
      </c>
      <c r="F132" s="192">
        <f aca="true" t="shared" si="0" ref="F132:G132">SUM(F11:F131)</f>
        <v>849953989</v>
      </c>
      <c r="G132" s="192">
        <f t="shared" si="0"/>
        <v>43516697</v>
      </c>
      <c r="H132" s="193"/>
      <c r="I132" s="153"/>
      <c r="J132" s="150"/>
    </row>
    <row r="133" spans="2:10" ht="12.75">
      <c r="B133" s="150"/>
      <c r="C133" s="150"/>
      <c r="D133" s="150"/>
      <c r="E133" s="153"/>
      <c r="F133" s="153"/>
      <c r="G133" s="153"/>
      <c r="H133" s="155"/>
      <c r="I133" s="150"/>
      <c r="J133" s="150"/>
    </row>
    <row r="134" spans="2:10" ht="12.75">
      <c r="B134" s="150"/>
      <c r="C134" s="150"/>
      <c r="D134" s="217"/>
      <c r="E134" s="218"/>
      <c r="F134" s="218"/>
      <c r="G134" s="218"/>
      <c r="H134" s="218"/>
      <c r="I134" s="150"/>
      <c r="J134" s="150"/>
    </row>
    <row r="135" spans="2:10" ht="13">
      <c r="B135" s="150"/>
      <c r="C135" s="150"/>
      <c r="D135" s="219"/>
      <c r="E135" s="220"/>
      <c r="F135" s="220"/>
      <c r="G135" s="220"/>
      <c r="H135" s="218"/>
      <c r="I135" s="150"/>
      <c r="J135" s="150"/>
    </row>
    <row r="136" spans="2:10" ht="12.75">
      <c r="B136" s="150"/>
      <c r="C136" s="150"/>
      <c r="D136" s="219"/>
      <c r="E136" s="218"/>
      <c r="F136" s="218"/>
      <c r="G136" s="218"/>
      <c r="H136" s="218"/>
      <c r="I136" s="150"/>
      <c r="J136" s="150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 topLeftCell="A1">
      <pane ySplit="6" topLeftCell="A13" activePane="bottomLeft" state="frozen"/>
      <selection pane="topLeft" activeCell="D23" sqref="D23"/>
      <selection pane="bottomLeft" activeCell="D23" sqref="D23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32.421875" style="0" customWidth="1"/>
    <col min="4" max="4" width="10.421875" style="0" customWidth="1"/>
    <col min="5" max="5" width="11.421875" style="0" customWidth="1"/>
    <col min="6" max="6" width="12.421875" style="0" customWidth="1"/>
    <col min="7" max="7" width="13.421875" style="0" customWidth="1"/>
    <col min="8" max="8" width="9.421875" style="4" customWidth="1"/>
    <col min="9" max="9" width="9.421875" style="0" bestFit="1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8"/>
    </row>
    <row r="4" spans="2:3" ht="18">
      <c r="B4" s="35" t="s">
        <v>11</v>
      </c>
      <c r="C4" s="2"/>
    </row>
    <row r="5" ht="18">
      <c r="B5" s="35" t="s">
        <v>15</v>
      </c>
    </row>
    <row r="6" spans="2:8" s="1" customFormat="1" ht="59.15" customHeight="1">
      <c r="B6" s="52" t="s">
        <v>227</v>
      </c>
      <c r="C6" s="52"/>
      <c r="D6" s="53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8.5" customHeight="1">
      <c r="G7" s="40" t="s">
        <v>20</v>
      </c>
    </row>
    <row r="8" spans="2:8" ht="13">
      <c r="B8" s="1" t="s">
        <v>21</v>
      </c>
      <c r="H8"/>
    </row>
    <row r="9" spans="2:8" ht="13">
      <c r="B9" s="1" t="s">
        <v>80</v>
      </c>
      <c r="D9" s="86" t="s">
        <v>209</v>
      </c>
      <c r="E9" s="3">
        <v>23576581</v>
      </c>
      <c r="F9" s="3">
        <v>23034301</v>
      </c>
      <c r="G9" s="3">
        <f>E9-F9</f>
        <v>542280</v>
      </c>
      <c r="H9" s="13" t="s">
        <v>446</v>
      </c>
    </row>
    <row r="10" spans="4:8" s="116" customFormat="1" ht="12.75">
      <c r="D10" s="86"/>
      <c r="E10" s="117"/>
      <c r="F10" s="117"/>
      <c r="G10" s="117"/>
      <c r="H10" s="13"/>
    </row>
    <row r="11" spans="2:10" ht="13">
      <c r="B11" s="1" t="s">
        <v>172</v>
      </c>
      <c r="D11" t="s">
        <v>173</v>
      </c>
      <c r="E11" s="3">
        <v>6640343</v>
      </c>
      <c r="F11" s="3">
        <v>6114501</v>
      </c>
      <c r="G11" s="3">
        <f>E11-F11</f>
        <v>525842</v>
      </c>
      <c r="H11" s="13" t="s">
        <v>447</v>
      </c>
      <c r="J11" s="3"/>
    </row>
    <row r="12" spans="5:10" s="116" customFormat="1" ht="12.75">
      <c r="E12" s="117"/>
      <c r="F12" s="117"/>
      <c r="G12" s="117"/>
      <c r="H12" s="13"/>
      <c r="J12" s="117"/>
    </row>
    <row r="13" spans="2:10" ht="13">
      <c r="B13" s="1" t="s">
        <v>1</v>
      </c>
      <c r="E13" s="3"/>
      <c r="F13" s="3"/>
      <c r="G13" s="3"/>
      <c r="H13" s="13"/>
      <c r="J13" s="3"/>
    </row>
    <row r="14" spans="3:10" ht="12.75">
      <c r="C14" t="s">
        <v>255</v>
      </c>
      <c r="D14" t="s">
        <v>258</v>
      </c>
      <c r="E14" s="3">
        <f>725645+1064040</f>
        <v>1789685</v>
      </c>
      <c r="F14" s="3">
        <f>565827+922196</f>
        <v>1488023</v>
      </c>
      <c r="G14" s="3">
        <f aca="true" t="shared" si="0" ref="G14:G18">E14-F14</f>
        <v>301662</v>
      </c>
      <c r="H14" s="13" t="s">
        <v>383</v>
      </c>
      <c r="J14" s="3"/>
    </row>
    <row r="15" spans="3:10" ht="12.75">
      <c r="C15" t="s">
        <v>256</v>
      </c>
      <c r="D15" t="s">
        <v>259</v>
      </c>
      <c r="E15" s="3">
        <f>18774558+17501412-560974</f>
        <v>35714996</v>
      </c>
      <c r="F15" s="3">
        <f>17334492+18146034</f>
        <v>35480526</v>
      </c>
      <c r="G15" s="3">
        <f t="shared" si="0"/>
        <v>234470</v>
      </c>
      <c r="H15" s="13" t="s">
        <v>383</v>
      </c>
      <c r="J15" s="3"/>
    </row>
    <row r="16" spans="3:10" s="200" customFormat="1" ht="12.75">
      <c r="C16" s="200" t="s">
        <v>636</v>
      </c>
      <c r="D16" s="200" t="s">
        <v>637</v>
      </c>
      <c r="E16" s="153">
        <v>560974</v>
      </c>
      <c r="F16" s="153">
        <v>0</v>
      </c>
      <c r="G16" s="153">
        <v>0</v>
      </c>
      <c r="H16" s="222" t="s">
        <v>639</v>
      </c>
      <c r="J16" s="153"/>
    </row>
    <row r="17" spans="3:10" ht="12.75">
      <c r="C17" t="s">
        <v>257</v>
      </c>
      <c r="D17" t="s">
        <v>260</v>
      </c>
      <c r="E17" s="3">
        <v>12455081</v>
      </c>
      <c r="F17" s="3">
        <v>10730844</v>
      </c>
      <c r="G17" s="3">
        <f t="shared" si="0"/>
        <v>1724237</v>
      </c>
      <c r="H17" s="13" t="s">
        <v>383</v>
      </c>
      <c r="J17" s="3"/>
    </row>
    <row r="18" spans="3:10" s="116" customFormat="1" ht="12.75">
      <c r="C18" s="116" t="s">
        <v>382</v>
      </c>
      <c r="D18" s="116" t="s">
        <v>261</v>
      </c>
      <c r="E18" s="117">
        <v>1137368</v>
      </c>
      <c r="F18" s="117">
        <v>1138648</v>
      </c>
      <c r="G18" s="117">
        <f t="shared" si="0"/>
        <v>-1280</v>
      </c>
      <c r="H18" s="13" t="s">
        <v>383</v>
      </c>
      <c r="J18" s="117"/>
    </row>
    <row r="19" spans="5:10" s="116" customFormat="1" ht="12.75">
      <c r="E19" s="117"/>
      <c r="F19" s="117"/>
      <c r="G19" s="117"/>
      <c r="H19" s="13"/>
      <c r="J19" s="117"/>
    </row>
    <row r="20" spans="2:10" s="116" customFormat="1" ht="13">
      <c r="B20" s="26" t="s">
        <v>336</v>
      </c>
      <c r="C20" s="119"/>
      <c r="E20" s="117"/>
      <c r="F20" s="117"/>
      <c r="G20" s="117">
        <f>SUM(G14:G18)</f>
        <v>2259089</v>
      </c>
      <c r="H20" s="13"/>
      <c r="J20" s="117"/>
    </row>
    <row r="21" spans="5:10" s="116" customFormat="1" ht="12.75">
      <c r="E21" s="117"/>
      <c r="F21" s="117"/>
      <c r="G21" s="117"/>
      <c r="H21" s="13"/>
      <c r="J21" s="117"/>
    </row>
    <row r="22" spans="2:10" ht="13">
      <c r="B22" s="82" t="s">
        <v>158</v>
      </c>
      <c r="E22" s="3">
        <v>1412108</v>
      </c>
      <c r="F22" s="3">
        <v>1392669</v>
      </c>
      <c r="G22" s="3">
        <f>E22-F22</f>
        <v>19439</v>
      </c>
      <c r="H22" s="13"/>
      <c r="J22" s="3"/>
    </row>
    <row r="23" spans="2:10" s="116" customFormat="1" ht="13">
      <c r="B23" s="82"/>
      <c r="E23" s="117"/>
      <c r="F23" s="117"/>
      <c r="G23" s="117"/>
      <c r="H23" s="13"/>
      <c r="J23" s="117"/>
    </row>
    <row r="24" spans="2:8" ht="13">
      <c r="B24" s="1" t="s">
        <v>334</v>
      </c>
      <c r="C24" s="1"/>
      <c r="D24" s="1"/>
      <c r="E24" s="14">
        <f>SUM(E9:E23)</f>
        <v>83287136</v>
      </c>
      <c r="F24" s="14">
        <f>SUM(F9:F23)</f>
        <v>79379512</v>
      </c>
      <c r="G24" s="14">
        <f>SUM(G9:G23)-G20</f>
        <v>3346650</v>
      </c>
      <c r="H24" s="98"/>
    </row>
    <row r="25" spans="5:8" ht="12" customHeight="1">
      <c r="E25" s="3"/>
      <c r="F25" s="3"/>
      <c r="G25" s="3"/>
      <c r="H25" s="99"/>
    </row>
    <row r="26" spans="2:8" ht="13">
      <c r="B26" s="18" t="s">
        <v>635</v>
      </c>
      <c r="C26" s="18"/>
      <c r="D26" s="18"/>
      <c r="E26" s="221">
        <v>1106859</v>
      </c>
      <c r="F26" s="221">
        <v>967629</v>
      </c>
      <c r="G26" s="221">
        <f>E26-F26</f>
        <v>139230</v>
      </c>
      <c r="H26" s="98"/>
    </row>
    <row r="27" spans="2:9" ht="13">
      <c r="B27" s="26"/>
      <c r="E27" s="3"/>
      <c r="F27" s="3"/>
      <c r="G27" s="3"/>
      <c r="H27" s="3"/>
      <c r="I27" s="3"/>
    </row>
    <row r="28" spans="4:7" ht="12.75">
      <c r="D28" t="s">
        <v>638</v>
      </c>
      <c r="E28" s="153">
        <f>E24+E26</f>
        <v>84393995</v>
      </c>
      <c r="G28" s="3"/>
    </row>
    <row r="29" ht="12.75">
      <c r="H29"/>
    </row>
    <row r="30" spans="7:8" ht="12.75">
      <c r="G30" s="3"/>
      <c r="H30"/>
    </row>
    <row r="32" ht="12.75">
      <c r="G32" s="3"/>
    </row>
    <row r="36" spans="2:3" ht="12.75">
      <c r="B36" s="18"/>
      <c r="C36" s="18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pane ySplit="6" topLeftCell="A19" activePane="bottomLeft" state="frozen"/>
      <selection pane="topLeft" activeCell="D23" sqref="D23"/>
      <selection pane="bottomLeft" activeCell="D23" sqref="D23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35.421875" style="0" customWidth="1"/>
    <col min="4" max="4" width="7.57421875" style="25" bestFit="1" customWidth="1"/>
    <col min="5" max="5" width="12.421875" style="0" customWidth="1"/>
    <col min="6" max="6" width="11.421875" style="0" customWidth="1"/>
    <col min="7" max="7" width="13.421875" style="0" customWidth="1"/>
    <col min="8" max="8" width="10.00390625" style="4" customWidth="1"/>
    <col min="9" max="10" width="9.140625" style="0" hidden="1" customWidth="1"/>
    <col min="11" max="11" width="9.421875" style="0" hidden="1" customWidth="1"/>
    <col min="12" max="12" width="10.421875" style="0" hidden="1" customWidth="1"/>
    <col min="13" max="15" width="9.140625" style="0" hidden="1" customWidth="1"/>
    <col min="16" max="16" width="9.421875" style="0" bestFit="1" customWidth="1"/>
    <col min="17" max="17" width="10.421875" style="0" bestFit="1" customWidth="1"/>
    <col min="18" max="18" width="9.421875" style="0" bestFit="1" customWidth="1"/>
  </cols>
  <sheetData>
    <row r="1" spans="2:10" ht="25.5" thickBot="1">
      <c r="B1" s="223" t="str">
        <f>Total!B1</f>
        <v>Budgetoverførsler fra 2015 til 2016</v>
      </c>
      <c r="C1" s="224"/>
      <c r="D1" s="224"/>
      <c r="E1" s="224"/>
      <c r="F1" s="224"/>
      <c r="G1" s="224"/>
      <c r="H1" s="225"/>
      <c r="I1" s="47"/>
      <c r="J1" s="47"/>
    </row>
    <row r="3" spans="2:3" ht="18">
      <c r="B3" s="35" t="s">
        <v>26</v>
      </c>
      <c r="C3" s="2"/>
    </row>
    <row r="4" spans="2:19" ht="18">
      <c r="B4" s="35" t="s">
        <v>15</v>
      </c>
      <c r="S4" s="117"/>
    </row>
    <row r="5" spans="2:14" s="1" customFormat="1" ht="42" customHeight="1">
      <c r="B5" s="52" t="s">
        <v>227</v>
      </c>
      <c r="C5" s="52"/>
      <c r="D5" s="55" t="s">
        <v>24</v>
      </c>
      <c r="E5" s="54" t="s">
        <v>331</v>
      </c>
      <c r="F5" s="54" t="s">
        <v>332</v>
      </c>
      <c r="G5" s="51" t="s">
        <v>330</v>
      </c>
      <c r="H5" s="54" t="s">
        <v>17</v>
      </c>
      <c r="I5" s="50"/>
      <c r="J5" s="50"/>
      <c r="K5" s="16"/>
      <c r="N5" s="101"/>
    </row>
    <row r="6" spans="7:16" ht="27.75" customHeight="1">
      <c r="G6" s="40" t="s">
        <v>20</v>
      </c>
      <c r="P6" s="18"/>
    </row>
    <row r="7" spans="1:8" ht="13">
      <c r="A7" s="61"/>
      <c r="B7" s="64" t="s">
        <v>21</v>
      </c>
      <c r="C7" s="61"/>
      <c r="D7" s="62"/>
      <c r="E7" s="61"/>
      <c r="F7" s="61"/>
      <c r="G7" s="61"/>
      <c r="H7" s="63"/>
    </row>
    <row r="8" spans="1:8" s="116" customFormat="1" ht="14.15" customHeight="1">
      <c r="A8" s="91"/>
      <c r="B8" s="91">
        <v>104</v>
      </c>
      <c r="C8" s="91" t="s">
        <v>480</v>
      </c>
      <c r="D8" s="66">
        <v>532001</v>
      </c>
      <c r="E8" s="67">
        <v>190000</v>
      </c>
      <c r="F8" s="67">
        <v>236214</v>
      </c>
      <c r="G8" s="67">
        <v>0</v>
      </c>
      <c r="H8" s="71" t="s">
        <v>338</v>
      </c>
    </row>
    <row r="9" spans="1:18" ht="14.15" customHeight="1">
      <c r="A9" s="91"/>
      <c r="B9" s="91">
        <v>105</v>
      </c>
      <c r="C9" s="91" t="s">
        <v>359</v>
      </c>
      <c r="D9" s="134" t="s">
        <v>496</v>
      </c>
      <c r="E9" s="67">
        <v>3248184</v>
      </c>
      <c r="F9" s="67">
        <v>2785075</v>
      </c>
      <c r="G9" s="67">
        <f>E9-F9</f>
        <v>463109</v>
      </c>
      <c r="H9" s="71" t="s">
        <v>340</v>
      </c>
      <c r="R9" s="117"/>
    </row>
    <row r="10" spans="1:18" s="116" customFormat="1" ht="14.15" customHeight="1">
      <c r="A10" s="91"/>
      <c r="B10" s="91">
        <v>115</v>
      </c>
      <c r="C10" s="91" t="s">
        <v>488</v>
      </c>
      <c r="D10" s="66">
        <v>488001</v>
      </c>
      <c r="E10" s="67">
        <v>2591235</v>
      </c>
      <c r="F10" s="67">
        <v>2486928</v>
      </c>
      <c r="G10" s="67">
        <f>E10-F10</f>
        <v>104307</v>
      </c>
      <c r="H10" s="71" t="s">
        <v>339</v>
      </c>
      <c r="P10" s="117"/>
      <c r="Q10" s="117"/>
      <c r="R10" s="117"/>
    </row>
    <row r="11" spans="1:18" ht="14.15" customHeight="1">
      <c r="A11" s="91"/>
      <c r="B11" s="91">
        <v>401</v>
      </c>
      <c r="C11" s="91" t="s">
        <v>360</v>
      </c>
      <c r="D11" s="66">
        <v>540001</v>
      </c>
      <c r="E11" s="67">
        <v>3578048</v>
      </c>
      <c r="F11" s="67">
        <v>3560401</v>
      </c>
      <c r="G11" s="67">
        <f>E11-F11</f>
        <v>17647</v>
      </c>
      <c r="H11" s="71" t="s">
        <v>341</v>
      </c>
      <c r="Q11" s="117"/>
      <c r="R11" s="117"/>
    </row>
    <row r="12" spans="1:18" ht="14.15" customHeight="1">
      <c r="A12" s="91"/>
      <c r="B12" s="91">
        <v>402</v>
      </c>
      <c r="C12" s="70" t="s">
        <v>489</v>
      </c>
      <c r="D12" s="66">
        <v>488010</v>
      </c>
      <c r="E12" s="67">
        <v>10533615</v>
      </c>
      <c r="F12" s="67">
        <v>10421667</v>
      </c>
      <c r="G12" s="67">
        <f>E12-F12</f>
        <v>111948</v>
      </c>
      <c r="H12" s="71" t="s">
        <v>343</v>
      </c>
      <c r="P12" s="117"/>
      <c r="R12" s="117"/>
    </row>
    <row r="13" spans="1:18" ht="14.15" customHeight="1">
      <c r="A13" s="91"/>
      <c r="B13" s="91">
        <v>403</v>
      </c>
      <c r="C13" s="70" t="s">
        <v>289</v>
      </c>
      <c r="D13" s="72" t="s">
        <v>481</v>
      </c>
      <c r="E13" s="67">
        <v>12483450</v>
      </c>
      <c r="F13" s="67">
        <v>11831012</v>
      </c>
      <c r="G13" s="67">
        <v>97505</v>
      </c>
      <c r="H13" s="133" t="s">
        <v>344</v>
      </c>
      <c r="I13" s="31"/>
      <c r="J13" s="31"/>
      <c r="K13" s="3"/>
      <c r="R13" s="117"/>
    </row>
    <row r="14" spans="1:18" ht="14.15" customHeight="1">
      <c r="A14" s="91"/>
      <c r="B14" s="91">
        <v>404</v>
      </c>
      <c r="C14" s="70" t="s">
        <v>485</v>
      </c>
      <c r="D14" s="72" t="s">
        <v>481</v>
      </c>
      <c r="E14" s="67">
        <v>5994935</v>
      </c>
      <c r="F14" s="67">
        <v>6622856</v>
      </c>
      <c r="G14" s="67">
        <v>0</v>
      </c>
      <c r="H14" s="71" t="s">
        <v>345</v>
      </c>
      <c r="R14" s="117"/>
    </row>
    <row r="15" spans="1:18" ht="14.15" customHeight="1">
      <c r="A15" s="91"/>
      <c r="B15" s="91">
        <v>406</v>
      </c>
      <c r="C15" s="70" t="s">
        <v>152</v>
      </c>
      <c r="D15" s="66">
        <v>532029</v>
      </c>
      <c r="E15" s="67">
        <v>17315401</v>
      </c>
      <c r="F15" s="67">
        <v>21113147</v>
      </c>
      <c r="G15" s="67">
        <v>-1128838</v>
      </c>
      <c r="H15" s="69" t="s">
        <v>346</v>
      </c>
      <c r="P15" s="117"/>
      <c r="R15" s="117"/>
    </row>
    <row r="16" spans="1:18" ht="14.15" customHeight="1">
      <c r="A16" s="91"/>
      <c r="B16" s="91">
        <v>407</v>
      </c>
      <c r="C16" s="70" t="s">
        <v>185</v>
      </c>
      <c r="D16" s="66">
        <v>532039</v>
      </c>
      <c r="E16" s="67">
        <v>18286698</v>
      </c>
      <c r="F16" s="67">
        <v>18600323</v>
      </c>
      <c r="G16" s="67">
        <f>E16-F16</f>
        <v>-313625</v>
      </c>
      <c r="H16" s="69" t="s">
        <v>347</v>
      </c>
      <c r="P16" s="117"/>
      <c r="R16" s="117"/>
    </row>
    <row r="17" spans="1:18" ht="14.15" customHeight="1">
      <c r="A17" s="91"/>
      <c r="B17" s="91">
        <v>409</v>
      </c>
      <c r="C17" s="70" t="s">
        <v>186</v>
      </c>
      <c r="D17" s="66">
        <v>532059</v>
      </c>
      <c r="E17" s="67">
        <v>24973281</v>
      </c>
      <c r="F17" s="67">
        <v>24415074</v>
      </c>
      <c r="G17" s="67">
        <f>E17-F17</f>
        <v>558207</v>
      </c>
      <c r="H17" s="69" t="s">
        <v>348</v>
      </c>
      <c r="I17" s="31"/>
      <c r="J17" s="31"/>
      <c r="K17" s="30"/>
      <c r="R17" s="117"/>
    </row>
    <row r="18" spans="1:18" ht="14.15" customHeight="1">
      <c r="A18" s="91"/>
      <c r="B18" s="91">
        <v>412</v>
      </c>
      <c r="C18" s="70" t="s">
        <v>153</v>
      </c>
      <c r="D18" s="62">
        <v>550</v>
      </c>
      <c r="E18" s="67">
        <v>36864779</v>
      </c>
      <c r="F18" s="67">
        <v>35050562</v>
      </c>
      <c r="G18" s="67">
        <f aca="true" t="shared" si="0" ref="G18">E18-F18</f>
        <v>1814217</v>
      </c>
      <c r="H18" s="69" t="s">
        <v>349</v>
      </c>
      <c r="K18" s="3"/>
      <c r="P18" s="117"/>
      <c r="R18" s="117"/>
    </row>
    <row r="19" spans="1:18" ht="14.15" customHeight="1">
      <c r="A19" s="91"/>
      <c r="B19" s="91">
        <v>415</v>
      </c>
      <c r="C19" s="91" t="s">
        <v>81</v>
      </c>
      <c r="D19" s="62">
        <v>553</v>
      </c>
      <c r="E19" s="67">
        <v>14742546</v>
      </c>
      <c r="F19" s="67">
        <v>12832250</v>
      </c>
      <c r="G19" s="67">
        <v>930679</v>
      </c>
      <c r="H19" s="71" t="s">
        <v>352</v>
      </c>
      <c r="R19" s="117"/>
    </row>
    <row r="20" spans="1:18" ht="14.15" customHeight="1">
      <c r="A20" s="91"/>
      <c r="B20" s="91">
        <v>417</v>
      </c>
      <c r="C20" s="70" t="s">
        <v>154</v>
      </c>
      <c r="D20" s="66">
        <v>532004</v>
      </c>
      <c r="E20" s="67">
        <v>35329602</v>
      </c>
      <c r="F20" s="67">
        <v>34411641</v>
      </c>
      <c r="G20" s="67">
        <f>E20-F20</f>
        <v>917961</v>
      </c>
      <c r="H20" s="71" t="s">
        <v>353</v>
      </c>
      <c r="K20" s="3"/>
      <c r="R20" s="117"/>
    </row>
    <row r="21" spans="1:18" ht="14.15" customHeight="1">
      <c r="A21" s="91"/>
      <c r="B21" s="91">
        <v>418</v>
      </c>
      <c r="C21" s="70" t="s">
        <v>155</v>
      </c>
      <c r="D21" s="66">
        <v>535</v>
      </c>
      <c r="E21" s="67">
        <v>6920692</v>
      </c>
      <c r="F21" s="67">
        <v>6756075</v>
      </c>
      <c r="G21" s="67">
        <f>E21-F21</f>
        <v>164617</v>
      </c>
      <c r="H21" s="71" t="s">
        <v>354</v>
      </c>
      <c r="I21" s="31"/>
      <c r="J21" s="31"/>
      <c r="K21" s="30"/>
      <c r="P21" s="117"/>
      <c r="R21" s="117"/>
    </row>
    <row r="22" spans="1:18" ht="14.15" customHeight="1">
      <c r="A22" s="91"/>
      <c r="B22" s="91">
        <v>420</v>
      </c>
      <c r="C22" s="70" t="s">
        <v>350</v>
      </c>
      <c r="D22" s="62">
        <v>552</v>
      </c>
      <c r="E22" s="67">
        <v>68845765</v>
      </c>
      <c r="F22" s="67">
        <v>66582358</v>
      </c>
      <c r="G22" s="67">
        <v>1270027</v>
      </c>
      <c r="H22" s="69" t="s">
        <v>351</v>
      </c>
      <c r="K22" s="3"/>
      <c r="P22" s="117"/>
      <c r="R22" s="117"/>
    </row>
    <row r="23" spans="1:18" s="116" customFormat="1" ht="14.15" customHeight="1">
      <c r="A23" s="91"/>
      <c r="B23" s="91">
        <v>482</v>
      </c>
      <c r="C23" s="70" t="s">
        <v>292</v>
      </c>
      <c r="D23" s="66">
        <v>482001</v>
      </c>
      <c r="E23" s="67">
        <v>11258310</v>
      </c>
      <c r="F23" s="67">
        <v>10855730</v>
      </c>
      <c r="G23" s="67">
        <f aca="true" t="shared" si="1" ref="G23:G26">E23-F23</f>
        <v>402580</v>
      </c>
      <c r="H23" s="71" t="s">
        <v>355</v>
      </c>
      <c r="I23" s="31"/>
      <c r="J23" s="31"/>
      <c r="K23" s="30"/>
      <c r="P23" s="117"/>
      <c r="R23" s="117"/>
    </row>
    <row r="24" spans="1:18" s="116" customFormat="1" ht="14.15" customHeight="1">
      <c r="A24" s="91"/>
      <c r="B24" s="91">
        <v>601</v>
      </c>
      <c r="C24" s="70" t="s">
        <v>130</v>
      </c>
      <c r="D24" s="62">
        <v>490</v>
      </c>
      <c r="E24" s="67">
        <f>1450530+1319680+2451681</f>
        <v>5221891</v>
      </c>
      <c r="F24" s="67">
        <f>1076240+1000735+3056180</f>
        <v>5133155</v>
      </c>
      <c r="G24" s="67">
        <f>E24-F24</f>
        <v>88736</v>
      </c>
      <c r="H24" s="71" t="s">
        <v>356</v>
      </c>
      <c r="I24" s="31"/>
      <c r="J24" s="31"/>
      <c r="K24" s="30"/>
      <c r="P24" s="117"/>
      <c r="R24" s="117"/>
    </row>
    <row r="25" spans="1:18" s="116" customFormat="1" ht="14.15" customHeight="1">
      <c r="A25" s="91"/>
      <c r="B25" s="91">
        <v>608</v>
      </c>
      <c r="C25" s="70" t="s">
        <v>486</v>
      </c>
      <c r="D25" s="66">
        <v>485001</v>
      </c>
      <c r="E25" s="67">
        <v>63190</v>
      </c>
      <c r="F25" s="67">
        <v>50800</v>
      </c>
      <c r="G25" s="67">
        <v>0</v>
      </c>
      <c r="H25" s="71" t="s">
        <v>357</v>
      </c>
      <c r="I25" s="31"/>
      <c r="J25" s="31"/>
      <c r="K25" s="30"/>
      <c r="P25" s="117"/>
      <c r="R25" s="117"/>
    </row>
    <row r="26" spans="1:18" ht="14.15" customHeight="1">
      <c r="A26" s="91"/>
      <c r="B26" s="91">
        <v>610</v>
      </c>
      <c r="C26" s="70" t="s">
        <v>491</v>
      </c>
      <c r="D26" s="62">
        <v>542</v>
      </c>
      <c r="E26" s="67">
        <v>5295288</v>
      </c>
      <c r="F26" s="67">
        <v>5259394</v>
      </c>
      <c r="G26" s="67">
        <f t="shared" si="1"/>
        <v>35894</v>
      </c>
      <c r="H26" s="71" t="s">
        <v>358</v>
      </c>
      <c r="L26" s="3">
        <f>SUM(G9:G26)</f>
        <v>5534971</v>
      </c>
      <c r="P26" s="117"/>
      <c r="Q26" s="117"/>
      <c r="R26" s="117"/>
    </row>
    <row r="27" spans="1:18" ht="12.75">
      <c r="A27" s="61"/>
      <c r="B27" s="61"/>
      <c r="C27" s="68"/>
      <c r="D27" s="62"/>
      <c r="E27" s="67"/>
      <c r="F27" s="67"/>
      <c r="G27" s="67"/>
      <c r="H27" s="69"/>
      <c r="K27" s="3"/>
      <c r="Q27" s="117"/>
      <c r="R27" s="117"/>
    </row>
    <row r="28" spans="1:18" ht="13">
      <c r="A28" s="61"/>
      <c r="B28" s="73" t="s">
        <v>283</v>
      </c>
      <c r="C28" s="65"/>
      <c r="D28" s="62"/>
      <c r="E28" s="67"/>
      <c r="F28" s="67"/>
      <c r="G28" s="67"/>
      <c r="H28" s="69"/>
      <c r="R28" s="117"/>
    </row>
    <row r="29" spans="1:18" ht="14.15" customHeight="1">
      <c r="A29" s="61"/>
      <c r="B29" s="91">
        <v>105</v>
      </c>
      <c r="C29" s="70" t="s">
        <v>359</v>
      </c>
      <c r="D29" s="62" t="s">
        <v>497</v>
      </c>
      <c r="E29" s="67">
        <v>6960973</v>
      </c>
      <c r="F29" s="67">
        <v>6892044</v>
      </c>
      <c r="G29" s="67">
        <f>E29-F29</f>
        <v>68929</v>
      </c>
      <c r="H29" s="71" t="s">
        <v>340</v>
      </c>
      <c r="R29" s="117"/>
    </row>
    <row r="30" spans="1:18" s="116" customFormat="1" ht="14.15" customHeight="1">
      <c r="A30" s="61"/>
      <c r="B30" s="91">
        <v>115</v>
      </c>
      <c r="C30" s="70" t="s">
        <v>483</v>
      </c>
      <c r="D30" s="62"/>
      <c r="E30" s="67">
        <v>2024493</v>
      </c>
      <c r="F30" s="67">
        <v>2024493</v>
      </c>
      <c r="G30" s="67">
        <f>SUM(E30-F30)</f>
        <v>0</v>
      </c>
      <c r="H30" s="71" t="s">
        <v>339</v>
      </c>
      <c r="R30" s="117"/>
    </row>
    <row r="31" spans="1:18" s="116" customFormat="1" ht="13">
      <c r="A31" s="61"/>
      <c r="B31" s="64"/>
      <c r="C31" s="65"/>
      <c r="D31" s="62"/>
      <c r="E31" s="67"/>
      <c r="F31" s="67"/>
      <c r="G31" s="67"/>
      <c r="H31" s="69"/>
      <c r="R31" s="117"/>
    </row>
    <row r="32" spans="1:18" ht="13">
      <c r="A32" s="61"/>
      <c r="B32" s="73" t="s">
        <v>170</v>
      </c>
      <c r="C32" s="61"/>
      <c r="D32" s="62"/>
      <c r="E32" s="67"/>
      <c r="F32" s="67"/>
      <c r="G32" s="67"/>
      <c r="H32" s="69"/>
      <c r="R32" s="117"/>
    </row>
    <row r="33" spans="1:18" ht="14.15" customHeight="1">
      <c r="A33" s="61"/>
      <c r="B33" s="91">
        <v>103</v>
      </c>
      <c r="C33" s="70" t="s">
        <v>479</v>
      </c>
      <c r="D33" s="62" t="s">
        <v>495</v>
      </c>
      <c r="E33" s="67">
        <v>716296</v>
      </c>
      <c r="F33" s="67">
        <v>310468</v>
      </c>
      <c r="G33" s="67">
        <f>E33-F33</f>
        <v>405828</v>
      </c>
      <c r="H33" s="71" t="s">
        <v>337</v>
      </c>
      <c r="P33" s="117"/>
      <c r="R33" s="117"/>
    </row>
    <row r="34" spans="1:18" ht="14.15" customHeight="1">
      <c r="A34" s="61"/>
      <c r="B34" s="91">
        <v>105</v>
      </c>
      <c r="C34" s="70" t="s">
        <v>151</v>
      </c>
      <c r="D34" s="62">
        <v>532</v>
      </c>
      <c r="E34" s="67">
        <v>3909553</v>
      </c>
      <c r="F34" s="67">
        <v>2175201</v>
      </c>
      <c r="G34" s="67">
        <f>E34-F34</f>
        <v>1734352</v>
      </c>
      <c r="H34" s="69" t="s">
        <v>340</v>
      </c>
      <c r="R34" s="117"/>
    </row>
    <row r="35" spans="1:18" s="116" customFormat="1" ht="14.15" customHeight="1">
      <c r="A35" s="61"/>
      <c r="B35" s="91">
        <v>115</v>
      </c>
      <c r="C35" s="70" t="s">
        <v>487</v>
      </c>
      <c r="D35" s="62">
        <v>488</v>
      </c>
      <c r="E35" s="67">
        <v>1796797</v>
      </c>
      <c r="F35" s="67">
        <v>-175349</v>
      </c>
      <c r="G35" s="67">
        <f>E35-F35</f>
        <v>1972146</v>
      </c>
      <c r="H35" s="69" t="s">
        <v>339</v>
      </c>
      <c r="R35" s="117"/>
    </row>
    <row r="36" spans="1:18" ht="14.15" customHeight="1">
      <c r="A36" s="61"/>
      <c r="B36" s="91">
        <v>401</v>
      </c>
      <c r="C36" s="70" t="s">
        <v>342</v>
      </c>
      <c r="D36" s="62">
        <v>532</v>
      </c>
      <c r="E36" s="67">
        <v>0</v>
      </c>
      <c r="F36" s="67">
        <v>-382248</v>
      </c>
      <c r="G36" s="67">
        <f>E36-F36</f>
        <v>382248</v>
      </c>
      <c r="H36" s="69" t="s">
        <v>341</v>
      </c>
      <c r="R36" s="117"/>
    </row>
    <row r="37" spans="1:18" ht="14.15" customHeight="1">
      <c r="A37" s="61"/>
      <c r="B37" s="91">
        <v>402</v>
      </c>
      <c r="C37" s="70" t="s">
        <v>490</v>
      </c>
      <c r="D37" s="62">
        <v>488</v>
      </c>
      <c r="E37" s="67">
        <v>123194</v>
      </c>
      <c r="F37" s="67">
        <v>15407</v>
      </c>
      <c r="G37" s="67">
        <f>E37-F37</f>
        <v>107787</v>
      </c>
      <c r="H37" s="69" t="s">
        <v>343</v>
      </c>
      <c r="I37" s="3"/>
      <c r="J37" s="3"/>
      <c r="P37" s="117"/>
      <c r="R37" s="117"/>
    </row>
    <row r="38" spans="1:18" ht="14.15" customHeight="1">
      <c r="A38" s="61"/>
      <c r="B38" s="91">
        <v>403</v>
      </c>
      <c r="C38" s="70" t="s">
        <v>484</v>
      </c>
      <c r="D38" s="62">
        <v>532</v>
      </c>
      <c r="E38" s="67">
        <f>192060+7358</f>
        <v>199418</v>
      </c>
      <c r="F38" s="67">
        <f>196189-21409</f>
        <v>174780</v>
      </c>
      <c r="G38" s="67">
        <f>SUM(E38-F38)</f>
        <v>24638</v>
      </c>
      <c r="H38" s="133" t="s">
        <v>344</v>
      </c>
      <c r="I38" s="3"/>
      <c r="J38" s="3"/>
      <c r="P38" s="117"/>
      <c r="R38" s="117"/>
    </row>
    <row r="39" spans="1:18" ht="14.15" customHeight="1">
      <c r="A39" s="61"/>
      <c r="B39" s="91">
        <v>404</v>
      </c>
      <c r="C39" s="70" t="s">
        <v>485</v>
      </c>
      <c r="D39" s="62">
        <v>532</v>
      </c>
      <c r="E39" s="67">
        <v>14117</v>
      </c>
      <c r="F39" s="67">
        <v>-7915</v>
      </c>
      <c r="G39" s="67">
        <f>E39-F39</f>
        <v>22032</v>
      </c>
      <c r="H39" s="133" t="s">
        <v>345</v>
      </c>
      <c r="P39" s="117"/>
      <c r="R39" s="117"/>
    </row>
    <row r="40" spans="1:18" ht="14.15" customHeight="1">
      <c r="A40" s="61"/>
      <c r="B40" s="91">
        <v>409</v>
      </c>
      <c r="C40" s="70" t="s">
        <v>186</v>
      </c>
      <c r="D40" s="62">
        <v>532</v>
      </c>
      <c r="E40" s="67">
        <v>629634</v>
      </c>
      <c r="F40" s="67">
        <v>205875</v>
      </c>
      <c r="G40" s="67">
        <f aca="true" t="shared" si="2" ref="G40:G43">SUM(E40-F40)</f>
        <v>423759</v>
      </c>
      <c r="H40" s="69" t="s">
        <v>348</v>
      </c>
      <c r="P40" s="117"/>
      <c r="R40" s="117"/>
    </row>
    <row r="41" spans="1:18" ht="14.15" customHeight="1">
      <c r="A41" s="61"/>
      <c r="B41" s="91">
        <v>415</v>
      </c>
      <c r="C41" s="70" t="s">
        <v>81</v>
      </c>
      <c r="D41" s="62">
        <v>552</v>
      </c>
      <c r="E41" s="67">
        <v>20895</v>
      </c>
      <c r="F41" s="67">
        <v>-53350</v>
      </c>
      <c r="G41" s="67">
        <f>E41-F41</f>
        <v>74245</v>
      </c>
      <c r="H41" s="71" t="s">
        <v>352</v>
      </c>
      <c r="P41" s="117"/>
      <c r="R41" s="117"/>
    </row>
    <row r="42" spans="1:18" ht="14.15" customHeight="1">
      <c r="A42" s="61"/>
      <c r="B42" s="91">
        <v>417</v>
      </c>
      <c r="C42" s="70" t="s">
        <v>482</v>
      </c>
      <c r="D42" s="72" t="s">
        <v>167</v>
      </c>
      <c r="E42" s="67">
        <v>185354</v>
      </c>
      <c r="F42" s="67">
        <v>55800</v>
      </c>
      <c r="G42" s="67">
        <f t="shared" si="2"/>
        <v>129554</v>
      </c>
      <c r="H42" s="71" t="s">
        <v>353</v>
      </c>
      <c r="P42" s="117"/>
      <c r="R42" s="117"/>
    </row>
    <row r="43" spans="1:18" s="116" customFormat="1" ht="14.15" customHeight="1">
      <c r="A43" s="61"/>
      <c r="B43" s="91">
        <v>418</v>
      </c>
      <c r="C43" s="70" t="s">
        <v>155</v>
      </c>
      <c r="D43" s="72">
        <v>540</v>
      </c>
      <c r="E43" s="67">
        <v>1965220</v>
      </c>
      <c r="F43" s="67">
        <v>25327</v>
      </c>
      <c r="G43" s="67">
        <f t="shared" si="2"/>
        <v>1939893</v>
      </c>
      <c r="H43" s="71" t="s">
        <v>354</v>
      </c>
      <c r="P43" s="117"/>
      <c r="Q43" s="117"/>
      <c r="R43" s="117"/>
    </row>
    <row r="44" spans="1:18" s="116" customFormat="1" ht="14.15" customHeight="1">
      <c r="A44" s="61"/>
      <c r="B44" s="91">
        <v>420</v>
      </c>
      <c r="C44" s="70" t="s">
        <v>350</v>
      </c>
      <c r="D44" s="62">
        <v>552</v>
      </c>
      <c r="E44" s="67">
        <f>143124+101433</f>
        <v>244557</v>
      </c>
      <c r="F44" s="67">
        <f>79406+28103</f>
        <v>107509</v>
      </c>
      <c r="G44" s="67">
        <f>E44-F44</f>
        <v>137048</v>
      </c>
      <c r="H44" s="71" t="s">
        <v>349</v>
      </c>
      <c r="P44" s="117"/>
      <c r="R44" s="117"/>
    </row>
    <row r="45" spans="1:18" s="116" customFormat="1" ht="14.15" customHeight="1">
      <c r="A45" s="61"/>
      <c r="B45" s="91">
        <v>482</v>
      </c>
      <c r="C45" s="70" t="s">
        <v>292</v>
      </c>
      <c r="D45" s="72">
        <v>482</v>
      </c>
      <c r="E45" s="67">
        <v>6852</v>
      </c>
      <c r="F45" s="67">
        <v>1200</v>
      </c>
      <c r="G45" s="67">
        <f>E45-F45</f>
        <v>5652</v>
      </c>
      <c r="H45" s="71" t="s">
        <v>355</v>
      </c>
      <c r="P45" s="117"/>
      <c r="R45" s="117"/>
    </row>
    <row r="46" spans="1:18" ht="14.15" customHeight="1">
      <c r="A46" s="61"/>
      <c r="B46" s="91">
        <v>610</v>
      </c>
      <c r="C46" s="70" t="s">
        <v>492</v>
      </c>
      <c r="D46" s="62">
        <v>542</v>
      </c>
      <c r="E46" s="67">
        <f>18324+21622</f>
        <v>39946</v>
      </c>
      <c r="F46" s="67">
        <v>-53439</v>
      </c>
      <c r="G46" s="67">
        <f>E46-F46</f>
        <v>93385</v>
      </c>
      <c r="H46" s="69" t="s">
        <v>358</v>
      </c>
      <c r="L46" s="3">
        <f>SUM(G33:G46)</f>
        <v>7452567</v>
      </c>
      <c r="P46" s="117"/>
      <c r="R46" s="117"/>
    </row>
    <row r="47" spans="1:18" ht="14.15" customHeight="1">
      <c r="A47" s="61"/>
      <c r="B47" s="61"/>
      <c r="C47" s="61"/>
      <c r="D47" s="62"/>
      <c r="E47" s="67"/>
      <c r="F47" s="67"/>
      <c r="G47" s="67"/>
      <c r="H47" s="69"/>
      <c r="Q47" s="117"/>
      <c r="R47" s="117"/>
    </row>
    <row r="48" spans="1:18" ht="13">
      <c r="A48" s="64"/>
      <c r="B48" s="64" t="s">
        <v>334</v>
      </c>
      <c r="C48" s="64"/>
      <c r="D48" s="73"/>
      <c r="E48" s="74">
        <f>SUM(E8:E47)</f>
        <v>302574209</v>
      </c>
      <c r="F48" s="74">
        <f>SUM(F8:F47)</f>
        <v>290320465</v>
      </c>
      <c r="G48" s="74">
        <f>SUM(G8:G47)</f>
        <v>13056467</v>
      </c>
      <c r="H48" s="75"/>
      <c r="L48" s="3">
        <f>SUM(L26:L46)</f>
        <v>12987538</v>
      </c>
      <c r="R48" s="117"/>
    </row>
    <row r="49" spans="1:18" ht="13">
      <c r="A49" s="61"/>
      <c r="B49" s="73"/>
      <c r="C49" s="61"/>
      <c r="D49" s="62"/>
      <c r="E49" s="67"/>
      <c r="F49" s="67"/>
      <c r="G49" s="67"/>
      <c r="H49" s="69"/>
      <c r="R49" s="117"/>
    </row>
    <row r="50" spans="2:7" ht="12.75">
      <c r="B50" s="18" t="s">
        <v>493</v>
      </c>
      <c r="G50" s="117"/>
    </row>
    <row r="51" ht="12.75">
      <c r="B51" s="18" t="s">
        <v>494</v>
      </c>
    </row>
  </sheetData>
  <mergeCells count="1">
    <mergeCell ref="B1:H1"/>
  </mergeCells>
  <printOptions/>
  <pageMargins left="0.3937007874015748" right="0.3937007874015748" top="0.5511811023622047" bottom="0.3937007874015748" header="0" footer="0"/>
  <pageSetup fitToWidth="0"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D23" sqref="D2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5.00390625" style="0" customWidth="1"/>
    <col min="5" max="7" width="13.421875" style="0" customWidth="1"/>
    <col min="8" max="8" width="12.421875" style="4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5"/>
    </row>
    <row r="4" spans="2:3" ht="18">
      <c r="B4" s="35" t="s">
        <v>13</v>
      </c>
      <c r="C4" s="2"/>
    </row>
    <row r="5" ht="18">
      <c r="B5" s="35" t="s">
        <v>15</v>
      </c>
    </row>
    <row r="6" spans="2:8" s="1" customFormat="1" ht="68.15" customHeight="1">
      <c r="B6" s="52" t="s">
        <v>227</v>
      </c>
      <c r="C6" s="52"/>
      <c r="D6" s="53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spans="5:8" ht="27.65" customHeight="1">
      <c r="E7" s="3"/>
      <c r="F7" s="3"/>
      <c r="G7" s="40" t="s">
        <v>20</v>
      </c>
      <c r="H7" s="13"/>
    </row>
    <row r="8" spans="5:8" ht="13">
      <c r="E8" s="3"/>
      <c r="F8" s="3"/>
      <c r="G8" s="39"/>
      <c r="H8" s="13"/>
    </row>
    <row r="9" spans="2:8" ht="12.75">
      <c r="B9" t="s">
        <v>225</v>
      </c>
      <c r="D9" t="s">
        <v>520</v>
      </c>
      <c r="E9" s="3">
        <v>6248278</v>
      </c>
      <c r="F9" s="3">
        <v>5544120</v>
      </c>
      <c r="G9" s="3">
        <f>E9-F9</f>
        <v>704158</v>
      </c>
      <c r="H9" s="13"/>
    </row>
    <row r="10" spans="5:8" ht="12.75">
      <c r="E10" s="3"/>
      <c r="F10" s="3"/>
      <c r="G10" s="3"/>
      <c r="H10" s="13"/>
    </row>
    <row r="11" spans="2:8" s="1" customFormat="1" ht="13">
      <c r="B11" s="1" t="s">
        <v>10</v>
      </c>
      <c r="E11" s="14">
        <f>SUM(E8:E10)</f>
        <v>6248278</v>
      </c>
      <c r="F11" s="14">
        <f>SUM(F8:F10)</f>
        <v>5544120</v>
      </c>
      <c r="G11" s="14">
        <f>SUM(G7:G10)</f>
        <v>704158</v>
      </c>
      <c r="H11" s="15"/>
    </row>
    <row r="12" spans="5:8" ht="12.75">
      <c r="E12" s="3"/>
      <c r="F12" s="3"/>
      <c r="G12" s="3"/>
      <c r="H12" s="13"/>
    </row>
    <row r="13" spans="2:8" s="1" customFormat="1" ht="13">
      <c r="B13" s="1" t="s">
        <v>334</v>
      </c>
      <c r="E13" s="14">
        <f>E11</f>
        <v>6248278</v>
      </c>
      <c r="F13" s="14">
        <f>F11</f>
        <v>5544120</v>
      </c>
      <c r="G13" s="24">
        <f>G11</f>
        <v>704158</v>
      </c>
      <c r="H13" s="15"/>
    </row>
    <row r="14" spans="5:8" ht="12.75">
      <c r="E14" s="3"/>
      <c r="F14" s="3"/>
      <c r="G14" s="3"/>
      <c r="H14" s="13"/>
    </row>
    <row r="15" ht="13">
      <c r="B15" s="26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 topLeftCell="C1">
      <selection activeCell="D23" sqref="D23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40.421875" style="0" customWidth="1"/>
    <col min="4" max="4" width="9.421875" style="17" customWidth="1"/>
    <col min="5" max="6" width="10.57421875" style="0" customWidth="1"/>
    <col min="7" max="7" width="11.421875" style="0" customWidth="1"/>
    <col min="8" max="8" width="8.421875" style="4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5"/>
    </row>
    <row r="4" spans="2:3" ht="18">
      <c r="B4" s="35" t="s">
        <v>9</v>
      </c>
      <c r="C4" s="35"/>
    </row>
    <row r="5" spans="2:3" ht="18">
      <c r="B5" s="35" t="s">
        <v>16</v>
      </c>
      <c r="C5" s="1"/>
    </row>
    <row r="6" spans="2:8" s="1" customFormat="1" ht="52.4" customHeight="1">
      <c r="B6" s="52" t="s">
        <v>23</v>
      </c>
      <c r="C6" s="52"/>
      <c r="D6" s="56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8.5" customHeight="1">
      <c r="G7" s="100" t="s">
        <v>20</v>
      </c>
    </row>
    <row r="8" ht="13">
      <c r="B8" s="1"/>
    </row>
    <row r="9" spans="2:3" ht="12.75">
      <c r="B9">
        <v>502</v>
      </c>
      <c r="C9" t="s">
        <v>118</v>
      </c>
    </row>
    <row r="10" spans="3:8" ht="12.75">
      <c r="C10" s="115" t="s">
        <v>270</v>
      </c>
      <c r="D10" s="41" t="s">
        <v>271</v>
      </c>
      <c r="E10" s="3">
        <v>85017</v>
      </c>
      <c r="F10" s="3">
        <v>0</v>
      </c>
      <c r="G10" s="3">
        <f aca="true" t="shared" si="0" ref="G10:G11">SUM(E10-F10)</f>
        <v>85017</v>
      </c>
      <c r="H10" s="138" t="s">
        <v>445</v>
      </c>
    </row>
    <row r="11" spans="3:8" ht="12.75">
      <c r="C11" s="115" t="s">
        <v>272</v>
      </c>
      <c r="D11" s="41" t="s">
        <v>273</v>
      </c>
      <c r="E11" s="3">
        <v>0</v>
      </c>
      <c r="F11" s="3">
        <v>-131160</v>
      </c>
      <c r="G11" s="3">
        <f t="shared" si="0"/>
        <v>131160</v>
      </c>
      <c r="H11" s="138" t="s">
        <v>445</v>
      </c>
    </row>
    <row r="12" spans="2:8" ht="12.75">
      <c r="B12" s="135"/>
      <c r="C12" s="149" t="s">
        <v>511</v>
      </c>
      <c r="D12" s="144" t="s">
        <v>512</v>
      </c>
      <c r="E12" s="137">
        <v>0</v>
      </c>
      <c r="F12" s="137">
        <v>27500</v>
      </c>
      <c r="G12" s="137">
        <v>-27500</v>
      </c>
      <c r="H12" s="138" t="s">
        <v>445</v>
      </c>
    </row>
    <row r="13" spans="2:8" ht="12.75">
      <c r="B13" s="135"/>
      <c r="C13" s="148" t="s">
        <v>275</v>
      </c>
      <c r="D13" s="144" t="s">
        <v>195</v>
      </c>
      <c r="E13" s="137">
        <v>0</v>
      </c>
      <c r="F13" s="137">
        <v>0</v>
      </c>
      <c r="G13" s="137">
        <v>0</v>
      </c>
      <c r="H13" s="138" t="s">
        <v>445</v>
      </c>
    </row>
    <row r="14" spans="2:8" ht="12.75">
      <c r="B14" s="135"/>
      <c r="C14" s="148" t="s">
        <v>274</v>
      </c>
      <c r="D14" s="144" t="s">
        <v>280</v>
      </c>
      <c r="E14" s="137">
        <v>291683</v>
      </c>
      <c r="F14" s="137">
        <v>-117879</v>
      </c>
      <c r="G14" s="137">
        <v>409562</v>
      </c>
      <c r="H14" s="138" t="s">
        <v>445</v>
      </c>
    </row>
    <row r="15" spans="2:8" ht="12.75">
      <c r="B15" s="135"/>
      <c r="C15" s="146" t="s">
        <v>196</v>
      </c>
      <c r="D15" s="140" t="s">
        <v>197</v>
      </c>
      <c r="E15" s="137">
        <v>-1713901</v>
      </c>
      <c r="F15" s="137">
        <v>14625</v>
      </c>
      <c r="G15" s="137">
        <v>-1728526</v>
      </c>
      <c r="H15" s="138" t="s">
        <v>445</v>
      </c>
    </row>
    <row r="16" spans="2:8" ht="12.75">
      <c r="B16" s="135"/>
      <c r="C16" s="148" t="s">
        <v>276</v>
      </c>
      <c r="D16" s="140" t="s">
        <v>277</v>
      </c>
      <c r="E16" s="137">
        <v>3037</v>
      </c>
      <c r="F16" s="137">
        <v>0</v>
      </c>
      <c r="G16" s="137">
        <v>3037</v>
      </c>
      <c r="H16" s="138" t="s">
        <v>445</v>
      </c>
    </row>
    <row r="17" spans="2:8" ht="12.75">
      <c r="B17" s="135"/>
      <c r="C17" s="148" t="s">
        <v>278</v>
      </c>
      <c r="D17" s="140" t="s">
        <v>279</v>
      </c>
      <c r="E17" s="137">
        <v>-2305250</v>
      </c>
      <c r="F17" s="137">
        <v>-2282080</v>
      </c>
      <c r="G17" s="137">
        <v>-23170</v>
      </c>
      <c r="H17" s="138" t="s">
        <v>445</v>
      </c>
    </row>
    <row r="18" spans="2:8" ht="12.75">
      <c r="B18" s="135"/>
      <c r="C18" s="149" t="s">
        <v>513</v>
      </c>
      <c r="D18" s="140" t="s">
        <v>517</v>
      </c>
      <c r="E18" s="137">
        <v>1000000</v>
      </c>
      <c r="F18" s="137">
        <v>221723</v>
      </c>
      <c r="G18" s="137">
        <v>778277</v>
      </c>
      <c r="H18" s="138" t="s">
        <v>445</v>
      </c>
    </row>
    <row r="19" spans="2:8" ht="12.75">
      <c r="B19" s="135"/>
      <c r="C19" s="149" t="s">
        <v>514</v>
      </c>
      <c r="D19" s="140" t="s">
        <v>518</v>
      </c>
      <c r="E19" s="137">
        <v>0</v>
      </c>
      <c r="F19" s="137">
        <v>10630</v>
      </c>
      <c r="G19" s="137">
        <v>-10630</v>
      </c>
      <c r="H19" s="138" t="s">
        <v>445</v>
      </c>
    </row>
    <row r="20" spans="2:8" ht="12.75">
      <c r="B20" s="135"/>
      <c r="C20" s="149" t="s">
        <v>515</v>
      </c>
      <c r="D20" s="140" t="s">
        <v>519</v>
      </c>
      <c r="E20" s="137">
        <v>0</v>
      </c>
      <c r="F20" s="137">
        <v>4800</v>
      </c>
      <c r="G20" s="137">
        <v>-4800</v>
      </c>
      <c r="H20" s="138" t="s">
        <v>445</v>
      </c>
    </row>
    <row r="21" spans="2:8" ht="12.75">
      <c r="B21" s="135"/>
      <c r="C21" s="149" t="s">
        <v>317</v>
      </c>
      <c r="D21" s="140" t="s">
        <v>318</v>
      </c>
      <c r="E21" s="137">
        <v>323032</v>
      </c>
      <c r="F21" s="137">
        <v>11609</v>
      </c>
      <c r="G21" s="137">
        <v>311423</v>
      </c>
      <c r="H21" s="138" t="s">
        <v>445</v>
      </c>
    </row>
    <row r="22" spans="2:8" ht="14.15" customHeight="1">
      <c r="B22" s="135"/>
      <c r="C22" s="136" t="s">
        <v>516</v>
      </c>
      <c r="D22" s="143">
        <v>651801</v>
      </c>
      <c r="E22" s="137">
        <v>2648651</v>
      </c>
      <c r="F22" s="137">
        <v>0</v>
      </c>
      <c r="G22" s="137">
        <v>2648651</v>
      </c>
      <c r="H22" s="138" t="s">
        <v>445</v>
      </c>
    </row>
    <row r="23" spans="2:8" ht="14.15" customHeight="1">
      <c r="B23" s="135"/>
      <c r="C23" s="141" t="s">
        <v>281</v>
      </c>
      <c r="D23" s="142">
        <v>662850</v>
      </c>
      <c r="E23" s="137">
        <v>-963657</v>
      </c>
      <c r="F23" s="137">
        <v>1680394</v>
      </c>
      <c r="G23" s="137">
        <v>-2644051</v>
      </c>
      <c r="H23" s="138" t="s">
        <v>445</v>
      </c>
    </row>
    <row r="24" spans="2:8" ht="14.15" customHeight="1">
      <c r="B24" s="135"/>
      <c r="C24" s="136"/>
      <c r="D24" s="147"/>
      <c r="E24" s="137"/>
      <c r="F24" s="137"/>
      <c r="G24" s="137"/>
      <c r="H24" s="135"/>
    </row>
    <row r="25" spans="2:8" ht="14.15" customHeight="1">
      <c r="B25" s="135">
        <v>103</v>
      </c>
      <c r="C25" s="136" t="s">
        <v>124</v>
      </c>
      <c r="D25" s="139"/>
      <c r="E25" s="137"/>
      <c r="F25" s="137"/>
      <c r="G25" s="137"/>
      <c r="H25" s="135"/>
    </row>
    <row r="26" spans="2:8" ht="14.15" customHeight="1">
      <c r="B26" s="135"/>
      <c r="C26" s="135" t="s">
        <v>182</v>
      </c>
      <c r="D26" s="143">
        <v>650811</v>
      </c>
      <c r="E26" s="137">
        <v>0</v>
      </c>
      <c r="F26" s="137">
        <v>0</v>
      </c>
      <c r="G26" s="137">
        <v>0</v>
      </c>
      <c r="H26" s="138" t="s">
        <v>445</v>
      </c>
    </row>
    <row r="27" spans="2:8" ht="14.15" customHeight="1">
      <c r="B27" s="135"/>
      <c r="C27" s="136" t="s">
        <v>183</v>
      </c>
      <c r="D27" s="143">
        <v>650813</v>
      </c>
      <c r="E27" s="137">
        <v>16274314</v>
      </c>
      <c r="F27" s="137">
        <v>15615313</v>
      </c>
      <c r="G27" s="137">
        <v>659001</v>
      </c>
      <c r="H27" s="138" t="s">
        <v>445</v>
      </c>
    </row>
    <row r="28" spans="2:8" ht="14.15" customHeight="1">
      <c r="B28" s="135"/>
      <c r="C28" s="135"/>
      <c r="D28" s="135"/>
      <c r="E28" s="137"/>
      <c r="F28" s="137"/>
      <c r="G28" s="137"/>
      <c r="H28" s="135"/>
    </row>
    <row r="29" spans="2:8" ht="14.15" customHeight="1">
      <c r="B29" s="135">
        <v>102</v>
      </c>
      <c r="C29" s="135" t="s">
        <v>282</v>
      </c>
      <c r="D29" s="135"/>
      <c r="E29" s="137"/>
      <c r="F29" s="137"/>
      <c r="G29" s="137"/>
      <c r="H29" s="135"/>
    </row>
    <row r="30" spans="2:8" s="116" customFormat="1" ht="14.15" customHeight="1">
      <c r="B30" s="135">
        <v>102</v>
      </c>
      <c r="C30" s="141" t="s">
        <v>198</v>
      </c>
      <c r="D30" s="142">
        <v>651807</v>
      </c>
      <c r="E30" s="137">
        <v>364522</v>
      </c>
      <c r="F30" s="137">
        <v>239222</v>
      </c>
      <c r="G30" s="137">
        <v>125300</v>
      </c>
      <c r="H30" s="138" t="s">
        <v>445</v>
      </c>
    </row>
    <row r="31" spans="3:7" ht="12.75">
      <c r="C31" s="32"/>
      <c r="D31" s="38"/>
      <c r="E31" s="3"/>
      <c r="F31" s="3"/>
      <c r="G31" s="3"/>
    </row>
    <row r="32" spans="2:8" s="1" customFormat="1" ht="13">
      <c r="B32" s="1" t="s">
        <v>10</v>
      </c>
      <c r="D32" s="19"/>
      <c r="E32" s="14">
        <f>SUM(E10:E31)</f>
        <v>16007448</v>
      </c>
      <c r="F32" s="14">
        <f>SUM(F10:F31)</f>
        <v>15294697</v>
      </c>
      <c r="G32" s="14">
        <f>SUM(G10:G31)</f>
        <v>712751</v>
      </c>
      <c r="H32" s="15"/>
    </row>
    <row r="33" spans="5:8" ht="12.75">
      <c r="E33" s="3"/>
      <c r="F33" s="3"/>
      <c r="G33" s="3"/>
      <c r="H33" s="13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 topLeftCell="A28">
      <selection activeCell="D23" sqref="D23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5.421875" style="0" customWidth="1"/>
    <col min="4" max="4" width="10.421875" style="17" bestFit="1" customWidth="1"/>
    <col min="5" max="6" width="11.421875" style="0" customWidth="1"/>
    <col min="7" max="7" width="13.421875" style="0" customWidth="1"/>
    <col min="8" max="8" width="9.421875" style="4" customWidth="1"/>
  </cols>
  <sheetData>
    <row r="1" ht="13" thickBot="1"/>
    <row r="2" spans="2:8" ht="25.5" thickBot="1">
      <c r="B2" s="43" t="str">
        <f>Total!B1</f>
        <v>Budgetoverførsler fra 2015 til 2016</v>
      </c>
      <c r="C2" s="44"/>
      <c r="D2" s="44"/>
      <c r="E2" s="44"/>
      <c r="F2" s="44"/>
      <c r="G2" s="44"/>
      <c r="H2" s="45"/>
    </row>
    <row r="4" spans="2:3" ht="18">
      <c r="B4" s="35" t="s">
        <v>25</v>
      </c>
      <c r="C4" s="2"/>
    </row>
    <row r="5" ht="18">
      <c r="B5" s="35" t="s">
        <v>16</v>
      </c>
    </row>
    <row r="6" spans="2:8" s="1" customFormat="1" ht="39" customHeight="1">
      <c r="B6" s="52" t="s">
        <v>23</v>
      </c>
      <c r="C6" s="52"/>
      <c r="D6" s="56" t="s">
        <v>24</v>
      </c>
      <c r="E6" s="54" t="s">
        <v>331</v>
      </c>
      <c r="F6" s="54" t="s">
        <v>332</v>
      </c>
      <c r="G6" s="51" t="s">
        <v>330</v>
      </c>
      <c r="H6" s="54" t="s">
        <v>17</v>
      </c>
    </row>
    <row r="7" ht="24" customHeight="1">
      <c r="G7" s="100" t="s">
        <v>20</v>
      </c>
    </row>
    <row r="8" ht="12.75">
      <c r="B8" s="18" t="s">
        <v>82</v>
      </c>
    </row>
    <row r="10" spans="2:8" s="20" customFormat="1" ht="23.15" customHeight="1">
      <c r="B10" s="27"/>
      <c r="C10" s="122" t="s">
        <v>385</v>
      </c>
      <c r="D10" s="124" t="s">
        <v>411</v>
      </c>
      <c r="E10" s="125">
        <v>1519500</v>
      </c>
      <c r="F10" s="125">
        <v>516568.91</v>
      </c>
      <c r="G10" s="125">
        <f>SUM(E10-F10)</f>
        <v>1002931.0900000001</v>
      </c>
      <c r="H10" s="4" t="s">
        <v>445</v>
      </c>
    </row>
    <row r="11" spans="2:8" s="20" customFormat="1" ht="17.25" customHeight="1">
      <c r="B11" s="27"/>
      <c r="C11" s="122" t="s">
        <v>386</v>
      </c>
      <c r="D11" s="124" t="s">
        <v>412</v>
      </c>
      <c r="E11" s="125">
        <v>2093530</v>
      </c>
      <c r="F11" s="125">
        <v>2319091</v>
      </c>
      <c r="G11" s="125">
        <f aca="true" t="shared" si="0" ref="G11:G44">SUM(E11-F11)</f>
        <v>-225561</v>
      </c>
      <c r="H11" s="4" t="s">
        <v>445</v>
      </c>
    </row>
    <row r="12" spans="2:8" s="20" customFormat="1" ht="17.25" customHeight="1">
      <c r="B12" s="27"/>
      <c r="C12" s="122" t="s">
        <v>387</v>
      </c>
      <c r="D12" s="124" t="s">
        <v>413</v>
      </c>
      <c r="E12" s="125">
        <v>-441120</v>
      </c>
      <c r="F12" s="125">
        <v>-1516487.21</v>
      </c>
      <c r="G12" s="125">
        <f t="shared" si="0"/>
        <v>1075367.21</v>
      </c>
      <c r="H12" s="4" t="s">
        <v>445</v>
      </c>
    </row>
    <row r="13" spans="2:8" s="20" customFormat="1" ht="17.25" customHeight="1">
      <c r="B13" s="27"/>
      <c r="C13" s="122" t="s">
        <v>310</v>
      </c>
      <c r="D13" s="124" t="s">
        <v>414</v>
      </c>
      <c r="E13" s="125">
        <v>6947200</v>
      </c>
      <c r="F13" s="125">
        <v>0</v>
      </c>
      <c r="G13" s="125">
        <f t="shared" si="0"/>
        <v>6947200</v>
      </c>
      <c r="H13" s="4" t="s">
        <v>445</v>
      </c>
    </row>
    <row r="14" spans="2:8" s="20" customFormat="1" ht="22.5" customHeight="1">
      <c r="B14" s="27"/>
      <c r="C14" s="122" t="s">
        <v>311</v>
      </c>
      <c r="D14" s="124" t="s">
        <v>415</v>
      </c>
      <c r="E14" s="125">
        <v>-41930</v>
      </c>
      <c r="F14" s="125">
        <v>459453.15</v>
      </c>
      <c r="G14" s="125">
        <f t="shared" si="0"/>
        <v>-501383.15</v>
      </c>
      <c r="H14" s="4" t="s">
        <v>445</v>
      </c>
    </row>
    <row r="15" spans="2:8" s="20" customFormat="1" ht="23.9" customHeight="1">
      <c r="B15" s="27"/>
      <c r="C15" s="122" t="s">
        <v>312</v>
      </c>
      <c r="D15" s="124" t="s">
        <v>416</v>
      </c>
      <c r="E15" s="125">
        <v>-23044</v>
      </c>
      <c r="F15" s="125">
        <v>308141</v>
      </c>
      <c r="G15" s="125">
        <f t="shared" si="0"/>
        <v>-331185</v>
      </c>
      <c r="H15" s="4" t="s">
        <v>445</v>
      </c>
    </row>
    <row r="16" spans="2:8" s="20" customFormat="1" ht="17.25" customHeight="1">
      <c r="B16" s="27"/>
      <c r="C16" s="122" t="s">
        <v>388</v>
      </c>
      <c r="D16" s="124" t="s">
        <v>417</v>
      </c>
      <c r="E16" s="125">
        <v>0</v>
      </c>
      <c r="F16" s="125">
        <v>382242.26</v>
      </c>
      <c r="G16" s="125">
        <f t="shared" si="0"/>
        <v>-382242.26</v>
      </c>
      <c r="H16" s="4" t="s">
        <v>445</v>
      </c>
    </row>
    <row r="17" spans="2:8" s="20" customFormat="1" ht="17.25" customHeight="1">
      <c r="B17" s="22"/>
      <c r="C17" s="122" t="s">
        <v>389</v>
      </c>
      <c r="D17" s="124" t="s">
        <v>418</v>
      </c>
      <c r="E17" s="125">
        <v>582800</v>
      </c>
      <c r="F17" s="125">
        <v>8965</v>
      </c>
      <c r="G17" s="125">
        <f t="shared" si="0"/>
        <v>573835</v>
      </c>
      <c r="H17" s="4" t="s">
        <v>445</v>
      </c>
    </row>
    <row r="18" spans="2:8" s="20" customFormat="1" ht="17.25" customHeight="1">
      <c r="B18" s="22"/>
      <c r="C18" s="122" t="s">
        <v>390</v>
      </c>
      <c r="D18" s="124" t="s">
        <v>419</v>
      </c>
      <c r="E18" s="125">
        <v>234000</v>
      </c>
      <c r="F18" s="125">
        <v>228975.52</v>
      </c>
      <c r="G18" s="125">
        <f t="shared" si="0"/>
        <v>5024.4800000000105</v>
      </c>
      <c r="H18" s="4" t="s">
        <v>445</v>
      </c>
    </row>
    <row r="19" spans="2:8" s="20" customFormat="1" ht="23.9" customHeight="1">
      <c r="B19" s="22"/>
      <c r="C19" s="122" t="s">
        <v>313</v>
      </c>
      <c r="D19" s="124" t="s">
        <v>420</v>
      </c>
      <c r="E19" s="125">
        <v>-80</v>
      </c>
      <c r="F19" s="125">
        <v>148141.18</v>
      </c>
      <c r="G19" s="125">
        <f t="shared" si="0"/>
        <v>-148221.18</v>
      </c>
      <c r="H19" s="4" t="s">
        <v>445</v>
      </c>
    </row>
    <row r="20" spans="2:8" s="20" customFormat="1" ht="24.65" customHeight="1">
      <c r="B20" s="22"/>
      <c r="C20" s="122" t="s">
        <v>391</v>
      </c>
      <c r="D20" s="124" t="s">
        <v>421</v>
      </c>
      <c r="E20" s="125">
        <v>-8700</v>
      </c>
      <c r="F20" s="125">
        <v>600</v>
      </c>
      <c r="G20" s="125">
        <f t="shared" si="0"/>
        <v>-9300</v>
      </c>
      <c r="H20" s="4" t="s">
        <v>445</v>
      </c>
    </row>
    <row r="21" spans="2:8" s="20" customFormat="1" ht="22.4" customHeight="1">
      <c r="B21" s="22"/>
      <c r="C21" s="122" t="s">
        <v>392</v>
      </c>
      <c r="D21" s="124" t="s">
        <v>422</v>
      </c>
      <c r="E21" s="125">
        <v>0</v>
      </c>
      <c r="F21" s="125">
        <v>231396.1</v>
      </c>
      <c r="G21" s="125">
        <f t="shared" si="0"/>
        <v>-231396.1</v>
      </c>
      <c r="H21" s="4" t="s">
        <v>445</v>
      </c>
    </row>
    <row r="22" spans="2:8" s="20" customFormat="1" ht="23.15" customHeight="1">
      <c r="B22" s="22"/>
      <c r="C22" s="122" t="s">
        <v>393</v>
      </c>
      <c r="D22" s="124" t="s">
        <v>314</v>
      </c>
      <c r="E22" s="125">
        <v>198400</v>
      </c>
      <c r="F22" s="125">
        <v>317524.26</v>
      </c>
      <c r="G22" s="125">
        <f t="shared" si="0"/>
        <v>-119124.26000000001</v>
      </c>
      <c r="H22" s="4" t="s">
        <v>445</v>
      </c>
    </row>
    <row r="23" spans="2:8" s="20" customFormat="1" ht="17.25" customHeight="1">
      <c r="B23" s="22"/>
      <c r="C23" s="122" t="s">
        <v>253</v>
      </c>
      <c r="D23" s="124" t="s">
        <v>423</v>
      </c>
      <c r="E23" s="125">
        <v>140000</v>
      </c>
      <c r="F23" s="125">
        <v>0</v>
      </c>
      <c r="G23" s="125">
        <f t="shared" si="0"/>
        <v>140000</v>
      </c>
      <c r="H23" s="4" t="s">
        <v>445</v>
      </c>
    </row>
    <row r="24" spans="2:8" s="20" customFormat="1" ht="17.25" customHeight="1">
      <c r="B24" s="22"/>
      <c r="C24" s="122" t="s">
        <v>394</v>
      </c>
      <c r="D24" s="124" t="s">
        <v>424</v>
      </c>
      <c r="E24" s="125">
        <v>200000</v>
      </c>
      <c r="F24" s="125">
        <v>27009</v>
      </c>
      <c r="G24" s="125">
        <f t="shared" si="0"/>
        <v>172991</v>
      </c>
      <c r="H24" s="4" t="s">
        <v>445</v>
      </c>
    </row>
    <row r="25" spans="2:8" s="20" customFormat="1" ht="17.25" customHeight="1">
      <c r="B25" s="22"/>
      <c r="C25" s="122" t="s">
        <v>315</v>
      </c>
      <c r="D25" s="124" t="s">
        <v>425</v>
      </c>
      <c r="E25" s="125">
        <v>562102</v>
      </c>
      <c r="F25" s="125">
        <v>529514.68</v>
      </c>
      <c r="G25" s="125">
        <f t="shared" si="0"/>
        <v>32587.31999999995</v>
      </c>
      <c r="H25" s="4" t="s">
        <v>445</v>
      </c>
    </row>
    <row r="26" spans="2:8" s="20" customFormat="1" ht="17.25" customHeight="1">
      <c r="B26" s="22"/>
      <c r="C26" s="122" t="s">
        <v>395</v>
      </c>
      <c r="D26" s="124" t="s">
        <v>426</v>
      </c>
      <c r="E26" s="125">
        <v>506500</v>
      </c>
      <c r="F26" s="125">
        <v>0</v>
      </c>
      <c r="G26" s="125">
        <f t="shared" si="0"/>
        <v>506500</v>
      </c>
      <c r="H26" s="4" t="s">
        <v>445</v>
      </c>
    </row>
    <row r="27" spans="2:8" s="20" customFormat="1" ht="17.25" customHeight="1">
      <c r="B27" s="22"/>
      <c r="C27" s="122" t="s">
        <v>396</v>
      </c>
      <c r="D27" s="123" t="s">
        <v>427</v>
      </c>
      <c r="E27" s="125">
        <v>23034206</v>
      </c>
      <c r="F27" s="125">
        <v>21771264.51</v>
      </c>
      <c r="G27" s="125">
        <f t="shared" si="0"/>
        <v>1262941.4899999984</v>
      </c>
      <c r="H27" s="4" t="s">
        <v>445</v>
      </c>
    </row>
    <row r="28" spans="2:8" s="20" customFormat="1" ht="17.25" customHeight="1">
      <c r="B28" s="22"/>
      <c r="C28" s="122" t="s">
        <v>397</v>
      </c>
      <c r="D28" s="124" t="s">
        <v>428</v>
      </c>
      <c r="E28" s="125">
        <v>35715</v>
      </c>
      <c r="F28" s="125">
        <v>0</v>
      </c>
      <c r="G28" s="125">
        <f t="shared" si="0"/>
        <v>35715</v>
      </c>
      <c r="H28" s="4" t="s">
        <v>445</v>
      </c>
    </row>
    <row r="29" spans="2:8" s="20" customFormat="1" ht="17.25" customHeight="1">
      <c r="B29" s="22"/>
      <c r="C29" s="122" t="s">
        <v>398</v>
      </c>
      <c r="D29" s="123" t="s">
        <v>429</v>
      </c>
      <c r="E29" s="125">
        <v>0</v>
      </c>
      <c r="F29" s="125">
        <v>0</v>
      </c>
      <c r="G29" s="125">
        <f t="shared" si="0"/>
        <v>0</v>
      </c>
      <c r="H29" s="4" t="s">
        <v>445</v>
      </c>
    </row>
    <row r="30" spans="2:8" s="20" customFormat="1" ht="22.4" customHeight="1">
      <c r="B30" s="22"/>
      <c r="C30" s="122" t="s">
        <v>399</v>
      </c>
      <c r="D30" s="123" t="s">
        <v>430</v>
      </c>
      <c r="E30" s="125">
        <v>5395614</v>
      </c>
      <c r="F30" s="125">
        <v>4296283.14</v>
      </c>
      <c r="G30" s="125">
        <f t="shared" si="0"/>
        <v>1099330.8600000003</v>
      </c>
      <c r="H30" s="4" t="s">
        <v>445</v>
      </c>
    </row>
    <row r="31" spans="1:8" s="20" customFormat="1" ht="17.25" customHeight="1">
      <c r="A31" s="20">
        <v>502</v>
      </c>
      <c r="B31" s="22"/>
      <c r="C31" s="122" t="s">
        <v>400</v>
      </c>
      <c r="D31" s="124" t="s">
        <v>431</v>
      </c>
      <c r="E31" s="125">
        <v>700000</v>
      </c>
      <c r="F31" s="125">
        <v>0</v>
      </c>
      <c r="G31" s="125">
        <f t="shared" si="0"/>
        <v>700000</v>
      </c>
      <c r="H31" s="4" t="s">
        <v>445</v>
      </c>
    </row>
    <row r="32" spans="2:8" s="20" customFormat="1" ht="17.25" customHeight="1">
      <c r="B32" s="22"/>
      <c r="C32" s="122" t="s">
        <v>171</v>
      </c>
      <c r="D32" s="123" t="s">
        <v>432</v>
      </c>
      <c r="E32" s="125">
        <v>-2279597</v>
      </c>
      <c r="F32" s="125">
        <v>-2347318.72</v>
      </c>
      <c r="G32" s="125">
        <f t="shared" si="0"/>
        <v>67721.7200000002</v>
      </c>
      <c r="H32" s="4" t="s">
        <v>445</v>
      </c>
    </row>
    <row r="33" spans="2:8" s="20" customFormat="1" ht="24" customHeight="1">
      <c r="B33" s="22"/>
      <c r="C33" s="122" t="s">
        <v>401</v>
      </c>
      <c r="D33" s="124" t="s">
        <v>433</v>
      </c>
      <c r="E33" s="125">
        <v>67499</v>
      </c>
      <c r="F33" s="125">
        <v>12053.62</v>
      </c>
      <c r="G33" s="125">
        <f t="shared" si="0"/>
        <v>55445.38</v>
      </c>
      <c r="H33" s="4" t="s">
        <v>445</v>
      </c>
    </row>
    <row r="34" spans="3:8" s="1" customFormat="1" ht="22.4" customHeight="1">
      <c r="C34" s="122" t="s">
        <v>402</v>
      </c>
      <c r="D34" s="124" t="s">
        <v>434</v>
      </c>
      <c r="E34" s="125">
        <v>104214</v>
      </c>
      <c r="F34" s="125">
        <v>0</v>
      </c>
      <c r="G34" s="125">
        <f t="shared" si="0"/>
        <v>104214</v>
      </c>
      <c r="H34" s="4" t="s">
        <v>445</v>
      </c>
    </row>
    <row r="35" spans="3:8" ht="24" customHeight="1">
      <c r="C35" s="122" t="s">
        <v>403</v>
      </c>
      <c r="D35" s="124" t="s">
        <v>435</v>
      </c>
      <c r="E35" s="125">
        <v>-1275226</v>
      </c>
      <c r="F35" s="125">
        <v>-1529600</v>
      </c>
      <c r="G35" s="125">
        <f t="shared" si="0"/>
        <v>254374</v>
      </c>
      <c r="H35" s="4" t="s">
        <v>445</v>
      </c>
    </row>
    <row r="36" spans="3:8" ht="22.5" customHeight="1">
      <c r="C36" s="122" t="s">
        <v>404</v>
      </c>
      <c r="D36" s="124" t="s">
        <v>436</v>
      </c>
      <c r="E36" s="125">
        <v>2776423</v>
      </c>
      <c r="F36" s="125">
        <v>210206</v>
      </c>
      <c r="G36" s="125">
        <f t="shared" si="0"/>
        <v>2566217</v>
      </c>
      <c r="H36" s="4" t="s">
        <v>445</v>
      </c>
    </row>
    <row r="37" spans="3:8" ht="17.25" customHeight="1">
      <c r="C37" s="122" t="s">
        <v>316</v>
      </c>
      <c r="D37" s="124" t="s">
        <v>437</v>
      </c>
      <c r="E37" s="125">
        <v>3574853</v>
      </c>
      <c r="F37" s="125">
        <v>2425644</v>
      </c>
      <c r="G37" s="125">
        <f t="shared" si="0"/>
        <v>1149209</v>
      </c>
      <c r="H37" s="4" t="s">
        <v>445</v>
      </c>
    </row>
    <row r="38" spans="3:8" ht="21.65" customHeight="1">
      <c r="C38" s="122" t="s">
        <v>405</v>
      </c>
      <c r="D38" s="124" t="s">
        <v>438</v>
      </c>
      <c r="E38" s="125">
        <v>551513</v>
      </c>
      <c r="F38" s="125">
        <v>482999.43</v>
      </c>
      <c r="G38" s="125">
        <f t="shared" si="0"/>
        <v>68513.57</v>
      </c>
      <c r="H38" s="4" t="s">
        <v>445</v>
      </c>
    </row>
    <row r="39" spans="3:8" ht="17.25" customHeight="1">
      <c r="C39" s="122" t="s">
        <v>406</v>
      </c>
      <c r="D39" s="124" t="s">
        <v>439</v>
      </c>
      <c r="E39" s="125">
        <v>1920000</v>
      </c>
      <c r="F39" s="125">
        <v>242436.46</v>
      </c>
      <c r="G39" s="125">
        <f t="shared" si="0"/>
        <v>1677563.54</v>
      </c>
      <c r="H39" s="4" t="s">
        <v>445</v>
      </c>
    </row>
    <row r="40" spans="3:8" ht="17.25" customHeight="1">
      <c r="C40" s="122" t="s">
        <v>407</v>
      </c>
      <c r="D40" s="124" t="s">
        <v>440</v>
      </c>
      <c r="E40" s="125">
        <v>1275000</v>
      </c>
      <c r="F40" s="125">
        <v>754776</v>
      </c>
      <c r="G40" s="125">
        <f t="shared" si="0"/>
        <v>520224</v>
      </c>
      <c r="H40" s="4" t="s">
        <v>445</v>
      </c>
    </row>
    <row r="41" spans="3:8" ht="17.25" customHeight="1">
      <c r="C41" s="122" t="s">
        <v>408</v>
      </c>
      <c r="D41" s="124" t="s">
        <v>441</v>
      </c>
      <c r="E41" s="125">
        <v>253250</v>
      </c>
      <c r="F41" s="125">
        <v>228078</v>
      </c>
      <c r="G41" s="125">
        <f t="shared" si="0"/>
        <v>25172</v>
      </c>
      <c r="H41" s="4" t="s">
        <v>445</v>
      </c>
    </row>
    <row r="42" spans="3:8" ht="17.25" customHeight="1">
      <c r="C42" s="122" t="s">
        <v>254</v>
      </c>
      <c r="D42" s="124" t="s">
        <v>442</v>
      </c>
      <c r="E42" s="125">
        <v>2581826</v>
      </c>
      <c r="F42" s="125">
        <v>3304571</v>
      </c>
      <c r="G42" s="125">
        <f t="shared" si="0"/>
        <v>-722745</v>
      </c>
      <c r="H42" s="4" t="s">
        <v>445</v>
      </c>
    </row>
    <row r="43" spans="3:8" ht="17.25" customHeight="1">
      <c r="C43" s="122" t="s">
        <v>409</v>
      </c>
      <c r="D43" s="124" t="s">
        <v>443</v>
      </c>
      <c r="E43" s="125">
        <v>5721664</v>
      </c>
      <c r="F43" s="125">
        <v>899243</v>
      </c>
      <c r="G43" s="125">
        <f t="shared" si="0"/>
        <v>4822421</v>
      </c>
      <c r="H43" s="4" t="s">
        <v>445</v>
      </c>
    </row>
    <row r="44" spans="3:8" ht="22.5" customHeight="1">
      <c r="C44" s="122" t="s">
        <v>410</v>
      </c>
      <c r="D44" s="124" t="s">
        <v>444</v>
      </c>
      <c r="E44" s="125">
        <v>500000</v>
      </c>
      <c r="F44" s="125">
        <v>451524</v>
      </c>
      <c r="G44" s="125">
        <f t="shared" si="0"/>
        <v>48476</v>
      </c>
      <c r="H44" s="4" t="s">
        <v>445</v>
      </c>
    </row>
    <row r="45" spans="3:7" ht="16.5" customHeight="1">
      <c r="C45" s="121" t="s">
        <v>10</v>
      </c>
      <c r="D45" s="120"/>
      <c r="E45" s="127">
        <f>SUM(E10:E44)</f>
        <v>57406112</v>
      </c>
      <c r="F45" s="126">
        <f>SUM(F10:F44)</f>
        <v>35163295.29000001</v>
      </c>
      <c r="G45" s="127">
        <f>SUM(G10:G44)</f>
        <v>22242816.71</v>
      </c>
    </row>
    <row r="46" spans="5:7" ht="18.65" customHeight="1">
      <c r="E46" s="117"/>
      <c r="F46" s="117"/>
      <c r="G46" s="117"/>
    </row>
    <row r="47" spans="5:7" ht="12.75">
      <c r="E47" s="117"/>
      <c r="F47" s="117"/>
      <c r="G47" s="117"/>
    </row>
    <row r="48" spans="5:7" ht="12.75">
      <c r="E48" s="117"/>
      <c r="F48" s="117"/>
      <c r="G48" s="117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160360-15 Sag nr. 314-15&amp;R&amp;P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Jørn Pedersen</cp:lastModifiedBy>
  <cp:lastPrinted>2016-03-17T07:19:59Z</cp:lastPrinted>
  <dcterms:created xsi:type="dcterms:W3CDTF">2008-01-30T07:27:00Z</dcterms:created>
  <dcterms:modified xsi:type="dcterms:W3CDTF">2016-03-17T07:22:25Z</dcterms:modified>
  <cp:category/>
  <cp:version/>
  <cp:contentType/>
  <cp:contentStatus/>
</cp:coreProperties>
</file>